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505"/>
  <workbookPr/>
  <mc:AlternateContent xmlns:mc="http://schemas.openxmlformats.org/markup-compatibility/2006">
    <mc:Choice Requires="x15">
      <x15ac:absPath xmlns:x15ac="http://schemas.microsoft.com/office/spreadsheetml/2010/11/ac" url="/Users/katrinreissig/Desktop/"/>
    </mc:Choice>
  </mc:AlternateContent>
  <bookViews>
    <workbookView xWindow="0" yWindow="880" windowWidth="25600" windowHeight="16300"/>
  </bookViews>
  <sheets>
    <sheet name="Kostenblatt_Lobtec" sheetId="7" r:id="rId1"/>
    <sheet name="Kostenblatt_Inclusio" sheetId="5" r:id="rId2"/>
    <sheet name="Kostenblatt_Decolor" sheetId="4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" i="7" l="1"/>
  <c r="E40" i="7"/>
  <c r="F40" i="4"/>
  <c r="E40" i="4"/>
  <c r="C18" i="4"/>
  <c r="F40" i="5"/>
  <c r="E40" i="5"/>
  <c r="G39" i="7"/>
  <c r="G38" i="7"/>
  <c r="G40" i="7"/>
  <c r="C25" i="7"/>
  <c r="H6" i="7"/>
  <c r="D25" i="7"/>
  <c r="D29" i="7"/>
  <c r="G42" i="7"/>
  <c r="C16" i="7"/>
  <c r="D49" i="7"/>
  <c r="C31" i="7"/>
  <c r="C32" i="7"/>
  <c r="C33" i="7"/>
  <c r="C34" i="7"/>
  <c r="C22" i="7"/>
  <c r="C23" i="7"/>
  <c r="C24" i="7"/>
  <c r="C26" i="7"/>
  <c r="C27" i="7"/>
  <c r="C28" i="7"/>
  <c r="C29" i="7"/>
  <c r="C18" i="7"/>
  <c r="C20" i="7"/>
  <c r="C35" i="7"/>
  <c r="B49" i="7"/>
  <c r="H49" i="7"/>
  <c r="G41" i="7"/>
  <c r="C19" i="7"/>
  <c r="C17" i="7"/>
  <c r="B62" i="4"/>
  <c r="C56" i="5"/>
  <c r="C55" i="5"/>
  <c r="C19" i="5"/>
  <c r="C18" i="5"/>
  <c r="C16" i="5"/>
  <c r="C20" i="5"/>
  <c r="H6" i="5"/>
  <c r="D20" i="5"/>
  <c r="C17" i="5"/>
  <c r="A50" i="5"/>
  <c r="B61" i="5"/>
  <c r="G39" i="5"/>
  <c r="G38" i="5"/>
  <c r="G40" i="5"/>
  <c r="C33" i="5"/>
  <c r="C31" i="5"/>
  <c r="C25" i="5"/>
  <c r="D25" i="5"/>
  <c r="D29" i="5"/>
  <c r="C24" i="5"/>
  <c r="C32" i="5"/>
  <c r="C55" i="4"/>
  <c r="C19" i="4"/>
  <c r="C17" i="4"/>
  <c r="A50" i="4"/>
  <c r="B61" i="4"/>
  <c r="D20" i="7"/>
  <c r="D31" i="7"/>
  <c r="D34" i="7"/>
  <c r="C27" i="5"/>
  <c r="C34" i="5"/>
  <c r="C54" i="5"/>
  <c r="C52" i="5"/>
  <c r="D61" i="5"/>
  <c r="G42" i="5"/>
  <c r="D60" i="5"/>
  <c r="C23" i="5"/>
  <c r="C26" i="5"/>
  <c r="C28" i="5"/>
  <c r="D31" i="5"/>
  <c r="D34" i="5"/>
  <c r="D35" i="5"/>
  <c r="C22" i="5"/>
  <c r="D35" i="7"/>
  <c r="C29" i="5"/>
  <c r="C35" i="5"/>
  <c r="H40" i="7"/>
  <c r="H42" i="7"/>
  <c r="B60" i="5"/>
  <c r="H40" i="5"/>
  <c r="H42" i="5"/>
  <c r="G38" i="4"/>
  <c r="G39" i="4"/>
  <c r="C16" i="4"/>
  <c r="C25" i="4"/>
  <c r="G40" i="4"/>
  <c r="C20" i="4"/>
  <c r="H6" i="4"/>
  <c r="C33" i="4"/>
  <c r="C31" i="4"/>
  <c r="C28" i="4"/>
  <c r="C27" i="4"/>
  <c r="C24" i="4"/>
  <c r="C26" i="4"/>
  <c r="C23" i="4"/>
  <c r="C32" i="4"/>
  <c r="C34" i="4"/>
  <c r="C22" i="4"/>
  <c r="D25" i="4"/>
  <c r="D29" i="4"/>
  <c r="D31" i="4"/>
  <c r="D34" i="4"/>
  <c r="D20" i="4"/>
  <c r="G42" i="4"/>
  <c r="D60" i="4"/>
  <c r="C54" i="4"/>
  <c r="C52" i="4"/>
  <c r="D61" i="4"/>
  <c r="D35" i="4"/>
  <c r="C29" i="4"/>
  <c r="C35" i="4"/>
  <c r="H40" i="4"/>
  <c r="H42" i="4"/>
  <c r="B60" i="4"/>
</calcChain>
</file>

<file path=xl/sharedStrings.xml><?xml version="1.0" encoding="utf-8"?>
<sst xmlns="http://schemas.openxmlformats.org/spreadsheetml/2006/main" count="280" uniqueCount="100">
  <si>
    <t>Leistungstyp:</t>
  </si>
  <si>
    <t xml:space="preserve">             Berechnungszeit:</t>
  </si>
  <si>
    <t xml:space="preserve">Kapazität:  </t>
  </si>
  <si>
    <t>gesamt:</t>
  </si>
  <si>
    <t xml:space="preserve">                        Ausnutzungsgrad:</t>
  </si>
  <si>
    <t>(Angaben der Einrichtung)</t>
  </si>
  <si>
    <t>(Prüfergebnis LASF)</t>
  </si>
  <si>
    <t>Kostenarten</t>
  </si>
  <si>
    <t>BT-tägl.</t>
  </si>
  <si>
    <t>Bemerkungen</t>
  </si>
  <si>
    <t>€</t>
  </si>
  <si>
    <t>II. Grundpauschale</t>
  </si>
  <si>
    <t>Lebensmittel</t>
  </si>
  <si>
    <t>Sachaufw.für gesundh. Betreuung</t>
  </si>
  <si>
    <t xml:space="preserve">Allg. Betriebskosten </t>
  </si>
  <si>
    <t xml:space="preserve">Ersatzanschaffg. v GWG </t>
  </si>
  <si>
    <t>Allg. Verw. kosten</t>
  </si>
  <si>
    <t>Steuern,Abg.,Versicher.</t>
  </si>
  <si>
    <t>Aufw.f.Betr.,kult.Bedürfn.</t>
  </si>
  <si>
    <t>Summe Grundpauschale</t>
  </si>
  <si>
    <t>III. Investitionsbetrag</t>
  </si>
  <si>
    <t>Instandhaltung</t>
  </si>
  <si>
    <t>Miete,Pacht,Zins,Erbbauz.</t>
  </si>
  <si>
    <t xml:space="preserve">Abschreibung </t>
  </si>
  <si>
    <t>Summe Investitionsbetrag</t>
  </si>
  <si>
    <t>Gesamtvergütung</t>
  </si>
  <si>
    <t>Betreuungstage WfbM</t>
  </si>
  <si>
    <t>2/12 MA Arbeitsbereich AG Brutto</t>
  </si>
  <si>
    <t>Faktor</t>
  </si>
  <si>
    <t>Beiträge Berufsgenossenschaft</t>
  </si>
  <si>
    <t>Krankenversicherung</t>
  </si>
  <si>
    <t>Rentenversicherung</t>
  </si>
  <si>
    <t>Pflegeversicherung</t>
  </si>
  <si>
    <t>Arbeitslosenversicherung</t>
  </si>
  <si>
    <t>Insolvenzgeld</t>
  </si>
  <si>
    <t>AG Anteile gesamt</t>
  </si>
  <si>
    <t>(3000€ brutto x 13 + 21,46%) / 6</t>
  </si>
  <si>
    <t>Pauschale Thüringen</t>
  </si>
  <si>
    <t>niedrige Durchschnittswerte</t>
  </si>
  <si>
    <t>Betreuungstage</t>
  </si>
  <si>
    <t>Nebenrechnung AG Anteile SV</t>
  </si>
  <si>
    <t>Lohn AB</t>
  </si>
  <si>
    <t>Anzahl</t>
  </si>
  <si>
    <t>monatl. Lohn</t>
  </si>
  <si>
    <t>Kosten  Jährlich</t>
  </si>
  <si>
    <t>Summe</t>
  </si>
  <si>
    <t>Sozialversicherung wird komplett übernommen</t>
  </si>
  <si>
    <t>anderer Leistungsanbieter zu WfBM Arbeitsbereich</t>
  </si>
  <si>
    <t>betrieblicher Aufwand+ Mittag</t>
  </si>
  <si>
    <t>Berufsbildungsbereich</t>
  </si>
  <si>
    <t>Fahrtkosten werden erstattet</t>
  </si>
  <si>
    <t>Einnahmen</t>
  </si>
  <si>
    <t>Kostensatz</t>
  </si>
  <si>
    <t>Berechnungstage</t>
  </si>
  <si>
    <t>Ausgaben</t>
  </si>
  <si>
    <t>AZAV</t>
  </si>
  <si>
    <t>2/ 60 MA Verwaltung</t>
  </si>
  <si>
    <t>2/60 MA Wirtschaftspersonal</t>
  </si>
  <si>
    <t>2/ 120 MA Arbeitsvorbereitung</t>
  </si>
  <si>
    <t>AZAV Zertifizierung</t>
  </si>
  <si>
    <t>Fahrdienst 15€ je Tag</t>
  </si>
  <si>
    <t>Ausbilder 1/6 (3000€brutto)</t>
  </si>
  <si>
    <t>Es muss kein Lohn gezahlt werden</t>
  </si>
  <si>
    <t>Sozialversicherungen entfallen damit</t>
  </si>
  <si>
    <t>Räume analog der Berufsausbildung</t>
  </si>
  <si>
    <t>Klienten</t>
  </si>
  <si>
    <t>Klienten Arbeitsbereich</t>
  </si>
  <si>
    <t>direkte Ausgaben</t>
  </si>
  <si>
    <t>direkte Einnahmen</t>
  </si>
  <si>
    <t>geleistete Arbeit</t>
  </si>
  <si>
    <t xml:space="preserve"> Hauptvorteil</t>
  </si>
  <si>
    <t>Hauptnachteil</t>
  </si>
  <si>
    <t>Bürokratie, Gruppendynamik</t>
  </si>
  <si>
    <t>Klienten Berufsbildungsbereich</t>
  </si>
  <si>
    <t>AZAV, Ausbilderberechtigung</t>
  </si>
  <si>
    <t>Prospektives Kostenblatt für  Decolor</t>
  </si>
  <si>
    <t>Prospektives Kostenblatt für Inclusio</t>
  </si>
  <si>
    <t>6/12 MA Arbeitsbereich AG Brutto</t>
  </si>
  <si>
    <t>6/ 60 MA Verwaltung</t>
  </si>
  <si>
    <t>6/ 120 MA Arbeitsvorbereitung</t>
  </si>
  <si>
    <t>6/60 MA Wirtschaftspersonal</t>
  </si>
  <si>
    <t>Ausbilder extern 1/6 (3000€brutto)</t>
  </si>
  <si>
    <t>von extern eingekauft</t>
  </si>
  <si>
    <t>Kosten externe Fachkraft mit SPZ</t>
  </si>
  <si>
    <t>Kosten</t>
  </si>
  <si>
    <t>Prospektives Kostenblatt für Lobtec</t>
  </si>
  <si>
    <t>Fahrdienst muss pauschal bezahlt weden</t>
  </si>
  <si>
    <t>6/120 MA Arbeitsvorbereitung</t>
  </si>
  <si>
    <t>(3000€ brutto x 13 + 21,46%) / 2</t>
  </si>
  <si>
    <t>(3000€ brutto x 13 + 21,46%) / 10</t>
  </si>
  <si>
    <t>(3000€ brutto x 13 + 21,46%) / 20</t>
  </si>
  <si>
    <t>(3000€ brutto x 13 + 21,46%) / 30</t>
  </si>
  <si>
    <t>(3000€ brutto x 13 + 21,46%) / 60</t>
  </si>
  <si>
    <t>Summe Maßnahmenpauschale</t>
  </si>
  <si>
    <t>I. Maßnahmenpauschale</t>
  </si>
  <si>
    <t>Summe Maßnahmepauschale</t>
  </si>
  <si>
    <t>Sinnvoll: Ausbilder wird für monatlich</t>
  </si>
  <si>
    <t>Einnahmen als Bildungsträger</t>
  </si>
  <si>
    <t>zusätzliche Einnahmen durch Kostensatzfinanzierung</t>
  </si>
  <si>
    <t>vorhandene WfbM-Klienten verbleiben beim bisherigen Träger (Organschaft)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</si>
</sst>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6" fillId="0" borderId="0"/>
    <xf numFmtId="0" fontId="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97">
    <xf numFmtId="0" fontId="0" fillId="0" borderId="0" xfId="0"/>
    <xf numFmtId="0" fontId="2" fillId="0" borderId="0" xfId="0" applyFont="1" applyAlignment="1">
      <alignment vertical="center"/>
    </xf>
    <xf numFmtId="0" fontId="4" fillId="2" borderId="0" xfId="0" applyFont="1" applyFill="1" applyProtection="1"/>
    <xf numFmtId="0" fontId="2" fillId="0" borderId="0" xfId="0" applyFont="1"/>
    <xf numFmtId="0" fontId="4" fillId="2" borderId="0" xfId="0" applyFont="1" applyFill="1" applyAlignment="1" applyProtection="1">
      <alignment vertical="top"/>
    </xf>
    <xf numFmtId="0" fontId="2" fillId="0" borderId="0" xfId="0" applyFont="1" applyAlignment="1">
      <alignment vertical="top"/>
    </xf>
    <xf numFmtId="0" fontId="3" fillId="2" borderId="0" xfId="0" applyFont="1" applyFill="1" applyProtection="1"/>
    <xf numFmtId="14" fontId="4" fillId="0" borderId="1" xfId="0" applyNumberFormat="1" applyFont="1" applyFill="1" applyBorder="1" applyProtection="1">
      <protection locked="0"/>
    </xf>
    <xf numFmtId="0" fontId="4" fillId="2" borderId="0" xfId="0" applyFont="1" applyFill="1" applyAlignment="1" applyProtection="1">
      <alignment horizontal="right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right"/>
    </xf>
    <xf numFmtId="9" fontId="4" fillId="0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3" fontId="4" fillId="2" borderId="0" xfId="0" applyNumberFormat="1" applyFont="1" applyFill="1" applyAlignment="1" applyProtection="1">
      <alignment horizontal="center"/>
    </xf>
    <xf numFmtId="0" fontId="4" fillId="3" borderId="0" xfId="0" applyFont="1" applyFill="1" applyProtection="1"/>
    <xf numFmtId="0" fontId="4" fillId="3" borderId="2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5" xfId="0" applyFont="1" applyFill="1" applyBorder="1" applyProtection="1"/>
    <xf numFmtId="0" fontId="4" fillId="3" borderId="4" xfId="0" applyFont="1" applyFill="1" applyBorder="1" applyProtection="1"/>
    <xf numFmtId="0" fontId="4" fillId="3" borderId="6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4" fillId="3" borderId="7" xfId="0" applyFont="1" applyFill="1" applyBorder="1" applyProtection="1"/>
    <xf numFmtId="0" fontId="4" fillId="3" borderId="9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3" borderId="9" xfId="0" applyFont="1" applyFill="1" applyBorder="1" applyProtection="1"/>
    <xf numFmtId="0" fontId="4" fillId="3" borderId="11" xfId="0" applyFont="1" applyFill="1" applyBorder="1" applyProtection="1"/>
    <xf numFmtId="0" fontId="4" fillId="3" borderId="12" xfId="0" applyFont="1" applyFill="1" applyBorder="1" applyProtection="1"/>
    <xf numFmtId="0" fontId="4" fillId="0" borderId="0" xfId="0" applyFont="1" applyProtection="1"/>
    <xf numFmtId="0" fontId="5" fillId="3" borderId="13" xfId="0" applyFont="1" applyFill="1" applyBorder="1" applyProtection="1"/>
    <xf numFmtId="0" fontId="5" fillId="3" borderId="14" xfId="0" applyFont="1" applyFill="1" applyBorder="1" applyProtection="1"/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4" fillId="0" borderId="17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5" fillId="3" borderId="12" xfId="0" applyFont="1" applyFill="1" applyBorder="1" applyProtection="1"/>
    <xf numFmtId="0" fontId="5" fillId="3" borderId="11" xfId="0" applyFont="1" applyFill="1" applyBorder="1" applyProtection="1"/>
    <xf numFmtId="4" fontId="5" fillId="0" borderId="9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0" fontId="4" fillId="3" borderId="18" xfId="0" applyFont="1" applyFill="1" applyBorder="1" applyProtection="1"/>
    <xf numFmtId="0" fontId="4" fillId="3" borderId="19" xfId="0" applyFont="1" applyFill="1" applyBorder="1" applyProtection="1"/>
    <xf numFmtId="4" fontId="4" fillId="0" borderId="1" xfId="0" applyNumberFormat="1" applyFont="1" applyFill="1" applyBorder="1" applyAlignment="1" applyProtection="1">
      <alignment horizontal="right"/>
      <protection locked="0"/>
    </xf>
    <xf numFmtId="4" fontId="4" fillId="0" borderId="18" xfId="0" applyNumberFormat="1" applyFont="1" applyBorder="1" applyAlignment="1" applyProtection="1">
      <alignment horizontal="right"/>
    </xf>
    <xf numFmtId="4" fontId="4" fillId="0" borderId="18" xfId="0" applyNumberFormat="1" applyFont="1" applyFill="1" applyBorder="1" applyAlignment="1" applyProtection="1">
      <alignment horizontal="right"/>
    </xf>
    <xf numFmtId="4" fontId="4" fillId="0" borderId="2" xfId="0" applyNumberFormat="1" applyFont="1" applyFill="1" applyBorder="1" applyAlignment="1" applyProtection="1">
      <alignment horizontal="right"/>
      <protection locked="0"/>
    </xf>
    <xf numFmtId="4" fontId="4" fillId="0" borderId="5" xfId="0" applyNumberFormat="1" applyFont="1" applyBorder="1" applyAlignment="1" applyProtection="1">
      <alignment horizontal="right"/>
    </xf>
    <xf numFmtId="4" fontId="5" fillId="4" borderId="15" xfId="0" applyNumberFormat="1" applyFont="1" applyFill="1" applyBorder="1" applyAlignment="1" applyProtection="1">
      <alignment horizontal="right"/>
      <protection locked="0"/>
    </xf>
    <xf numFmtId="4" fontId="4" fillId="0" borderId="9" xfId="0" applyNumberFormat="1" applyFont="1" applyFill="1" applyBorder="1" applyAlignment="1" applyProtection="1">
      <alignment horizontal="right"/>
      <protection locked="0"/>
    </xf>
    <xf numFmtId="4" fontId="4" fillId="0" borderId="12" xfId="0" applyNumberFormat="1" applyFont="1" applyFill="1" applyBorder="1" applyAlignment="1" applyProtection="1">
      <alignment horizontal="right"/>
    </xf>
    <xf numFmtId="0" fontId="4" fillId="0" borderId="17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4" fontId="4" fillId="0" borderId="1" xfId="0" applyNumberFormat="1" applyFont="1" applyBorder="1" applyAlignment="1" applyProtection="1">
      <alignment horizontal="right"/>
      <protection locked="0"/>
    </xf>
    <xf numFmtId="4" fontId="4" fillId="0" borderId="2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/>
    <xf numFmtId="0" fontId="5" fillId="0" borderId="0" xfId="0" applyFont="1" applyProtection="1"/>
    <xf numFmtId="4" fontId="5" fillId="0" borderId="0" xfId="0" applyNumberFormat="1" applyFont="1" applyProtection="1"/>
    <xf numFmtId="4" fontId="4" fillId="0" borderId="0" xfId="0" applyNumberFormat="1" applyFont="1" applyBorder="1" applyAlignment="1" applyProtection="1">
      <alignment horizontal="right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/>
    <xf numFmtId="0" fontId="4" fillId="0" borderId="1" xfId="0" applyFont="1" applyBorder="1" applyProtection="1"/>
    <xf numFmtId="0" fontId="4" fillId="0" borderId="1" xfId="0" applyFont="1" applyBorder="1"/>
    <xf numFmtId="0" fontId="4" fillId="0" borderId="29" xfId="0" applyFon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4" fillId="0" borderId="31" xfId="0" applyFont="1" applyBorder="1" applyProtection="1"/>
    <xf numFmtId="0" fontId="4" fillId="0" borderId="18" xfId="0" applyFont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 horizontal="left"/>
      <protection locked="0"/>
    </xf>
    <xf numFmtId="0" fontId="4" fillId="0" borderId="19" xfId="0" applyFont="1" applyFill="1" applyBorder="1" applyAlignment="1" applyProtection="1">
      <alignment horizontal="left"/>
      <protection locked="0"/>
    </xf>
    <xf numFmtId="6" fontId="4" fillId="0" borderId="1" xfId="0" applyNumberFormat="1" applyFont="1" applyBorder="1" applyProtection="1"/>
    <xf numFmtId="6" fontId="4" fillId="0" borderId="1" xfId="0" applyNumberFormat="1" applyFont="1" applyBorder="1"/>
    <xf numFmtId="6" fontId="4" fillId="0" borderId="22" xfId="0" applyNumberFormat="1" applyFont="1" applyBorder="1"/>
    <xf numFmtId="6" fontId="4" fillId="0" borderId="22" xfId="0" applyNumberFormat="1" applyFont="1" applyBorder="1" applyProtection="1"/>
    <xf numFmtId="0" fontId="2" fillId="0" borderId="31" xfId="0" applyFont="1" applyBorder="1"/>
    <xf numFmtId="8" fontId="4" fillId="0" borderId="0" xfId="0" applyNumberFormat="1" applyFont="1"/>
    <xf numFmtId="0" fontId="2" fillId="4" borderId="0" xfId="0" applyFont="1" applyFill="1"/>
    <xf numFmtId="0" fontId="2" fillId="0" borderId="0" xfId="0" applyFont="1" applyFill="1"/>
    <xf numFmtId="0" fontId="4" fillId="2" borderId="20" xfId="0" applyFont="1" applyFill="1" applyBorder="1" applyProtection="1"/>
    <xf numFmtId="0" fontId="4" fillId="2" borderId="21" xfId="0" applyFont="1" applyFill="1" applyBorder="1" applyProtection="1"/>
    <xf numFmtId="0" fontId="4" fillId="2" borderId="17" xfId="0" applyFont="1" applyFill="1" applyBorder="1"/>
    <xf numFmtId="10" fontId="4" fillId="2" borderId="22" xfId="0" applyNumberFormat="1" applyFont="1" applyFill="1" applyBorder="1"/>
    <xf numFmtId="0" fontId="4" fillId="2" borderId="25" xfId="0" applyFont="1" applyFill="1" applyBorder="1"/>
    <xf numFmtId="10" fontId="4" fillId="2" borderId="26" xfId="0" applyNumberFormat="1" applyFont="1" applyFill="1" applyBorder="1"/>
    <xf numFmtId="0" fontId="3" fillId="2" borderId="27" xfId="0" applyFont="1" applyFill="1" applyBorder="1"/>
    <xf numFmtId="10" fontId="3" fillId="2" borderId="16" xfId="0" applyNumberFormat="1" applyFont="1" applyFill="1" applyBorder="1"/>
    <xf numFmtId="0" fontId="4" fillId="6" borderId="17" xfId="0" applyFont="1" applyFill="1" applyBorder="1"/>
    <xf numFmtId="0" fontId="2" fillId="6" borderId="23" xfId="0" applyFont="1" applyFill="1" applyBorder="1"/>
    <xf numFmtId="0" fontId="5" fillId="6" borderId="20" xfId="0" applyFont="1" applyFill="1" applyBorder="1" applyProtection="1"/>
    <xf numFmtId="0" fontId="5" fillId="0" borderId="30" xfId="0" applyFont="1" applyBorder="1" applyProtection="1"/>
    <xf numFmtId="6" fontId="5" fillId="0" borderId="30" xfId="0" applyNumberFormat="1" applyFont="1" applyBorder="1" applyProtection="1"/>
    <xf numFmtId="6" fontId="5" fillId="0" borderId="21" xfId="0" applyNumberFormat="1" applyFont="1" applyBorder="1" applyProtection="1"/>
    <xf numFmtId="6" fontId="3" fillId="5" borderId="24" xfId="0" applyNumberFormat="1" applyFont="1" applyFill="1" applyBorder="1"/>
    <xf numFmtId="1" fontId="4" fillId="0" borderId="12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4" fontId="4" fillId="0" borderId="1" xfId="0" applyNumberFormat="1" applyFont="1" applyBorder="1" applyProtection="1"/>
    <xf numFmtId="0" fontId="4" fillId="4" borderId="31" xfId="0" applyFont="1" applyFill="1" applyBorder="1"/>
    <xf numFmtId="8" fontId="4" fillId="4" borderId="31" xfId="0" applyNumberFormat="1" applyFont="1" applyFill="1" applyBorder="1"/>
    <xf numFmtId="0" fontId="4" fillId="2" borderId="20" xfId="0" applyFont="1" applyFill="1" applyBorder="1"/>
    <xf numFmtId="0" fontId="4" fillId="2" borderId="30" xfId="0" applyFont="1" applyFill="1" applyBorder="1"/>
    <xf numFmtId="0" fontId="4" fillId="2" borderId="31" xfId="0" applyFont="1" applyFill="1" applyBorder="1"/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8" fontId="5" fillId="2" borderId="23" xfId="0" applyNumberFormat="1" applyFont="1" applyFill="1" applyBorder="1"/>
    <xf numFmtId="0" fontId="4" fillId="2" borderId="1" xfId="0" applyFont="1" applyFill="1" applyBorder="1"/>
    <xf numFmtId="164" fontId="2" fillId="5" borderId="16" xfId="0" applyNumberFormat="1" applyFont="1" applyFill="1" applyBorder="1"/>
    <xf numFmtId="164" fontId="5" fillId="5" borderId="15" xfId="0" applyNumberFormat="1" applyFont="1" applyFill="1" applyBorder="1" applyAlignment="1" applyProtection="1">
      <alignment horizontal="right"/>
      <protection locked="0"/>
    </xf>
    <xf numFmtId="164" fontId="5" fillId="5" borderId="16" xfId="0" applyNumberFormat="1" applyFont="1" applyFill="1" applyBorder="1" applyAlignment="1" applyProtection="1">
      <alignment horizontal="right"/>
    </xf>
    <xf numFmtId="0" fontId="2" fillId="2" borderId="34" xfId="0" applyFont="1" applyFill="1" applyBorder="1"/>
    <xf numFmtId="0" fontId="2" fillId="2" borderId="35" xfId="0" applyFont="1" applyFill="1" applyBorder="1"/>
    <xf numFmtId="164" fontId="3" fillId="2" borderId="39" xfId="0" applyNumberFormat="1" applyFont="1" applyFill="1" applyBorder="1"/>
    <xf numFmtId="164" fontId="4" fillId="2" borderId="22" xfId="0" applyNumberFormat="1" applyFont="1" applyFill="1" applyBorder="1"/>
    <xf numFmtId="0" fontId="4" fillId="2" borderId="23" xfId="0" applyFont="1" applyFill="1" applyBorder="1"/>
    <xf numFmtId="164" fontId="4" fillId="2" borderId="24" xfId="0" applyNumberFormat="1" applyFont="1" applyFill="1" applyBorder="1"/>
    <xf numFmtId="0" fontId="2" fillId="2" borderId="4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40" xfId="0" applyFont="1" applyFill="1" applyBorder="1"/>
    <xf numFmtId="0" fontId="2" fillId="2" borderId="36" xfId="0" applyFont="1" applyFill="1" applyBorder="1"/>
    <xf numFmtId="0" fontId="2" fillId="2" borderId="28" xfId="0" applyFont="1" applyFill="1" applyBorder="1"/>
    <xf numFmtId="0" fontId="2" fillId="2" borderId="41" xfId="0" applyFont="1" applyFill="1" applyBorder="1"/>
    <xf numFmtId="0" fontId="2" fillId="2" borderId="42" xfId="0" applyFont="1" applyFill="1" applyBorder="1"/>
    <xf numFmtId="0" fontId="4" fillId="7" borderId="25" xfId="0" applyFont="1" applyFill="1" applyBorder="1"/>
    <xf numFmtId="0" fontId="4" fillId="7" borderId="2" xfId="0" applyFont="1" applyFill="1" applyBorder="1"/>
    <xf numFmtId="164" fontId="4" fillId="7" borderId="26" xfId="0" applyNumberFormat="1" applyFont="1" applyFill="1" applyBorder="1"/>
    <xf numFmtId="0" fontId="2" fillId="4" borderId="0" xfId="0" applyFont="1" applyFill="1" applyBorder="1"/>
    <xf numFmtId="0" fontId="2" fillId="8" borderId="1" xfId="0" applyFont="1" applyFill="1" applyBorder="1"/>
    <xf numFmtId="0" fontId="2" fillId="8" borderId="20" xfId="0" applyFont="1" applyFill="1" applyBorder="1"/>
    <xf numFmtId="0" fontId="2" fillId="8" borderId="30" xfId="0" applyFont="1" applyFill="1" applyBorder="1"/>
    <xf numFmtId="0" fontId="2" fillId="8" borderId="17" xfId="0" applyFont="1" applyFill="1" applyBorder="1"/>
    <xf numFmtId="0" fontId="2" fillId="8" borderId="22" xfId="0" applyFont="1" applyFill="1" applyBorder="1"/>
    <xf numFmtId="0" fontId="2" fillId="8" borderId="23" xfId="0" applyFont="1" applyFill="1" applyBorder="1"/>
    <xf numFmtId="0" fontId="2" fillId="8" borderId="31" xfId="0" applyFont="1" applyFill="1" applyBorder="1"/>
    <xf numFmtId="0" fontId="2" fillId="8" borderId="24" xfId="0" applyFont="1" applyFill="1" applyBorder="1"/>
    <xf numFmtId="0" fontId="7" fillId="0" borderId="0" xfId="0" applyFont="1"/>
    <xf numFmtId="164" fontId="8" fillId="0" borderId="0" xfId="0" applyNumberFormat="1" applyFont="1"/>
    <xf numFmtId="8" fontId="4" fillId="0" borderId="22" xfId="0" applyNumberFormat="1" applyFont="1" applyBorder="1"/>
    <xf numFmtId="8" fontId="4" fillId="0" borderId="22" xfId="0" applyNumberFormat="1" applyFont="1" applyBorder="1" applyProtection="1"/>
    <xf numFmtId="8" fontId="3" fillId="5" borderId="24" xfId="0" applyNumberFormat="1" applyFont="1" applyFill="1" applyBorder="1"/>
    <xf numFmtId="8" fontId="2" fillId="8" borderId="22" xfId="0" applyNumberFormat="1" applyFont="1" applyFill="1" applyBorder="1"/>
    <xf numFmtId="6" fontId="2" fillId="0" borderId="31" xfId="0" applyNumberFormat="1" applyFont="1" applyBorder="1"/>
    <xf numFmtId="4" fontId="4" fillId="0" borderId="2" xfId="0" applyNumberFormat="1" applyFont="1" applyBorder="1" applyProtection="1"/>
    <xf numFmtId="0" fontId="4" fillId="0" borderId="2" xfId="0" applyFont="1" applyBorder="1" applyProtection="1"/>
    <xf numFmtId="4" fontId="4" fillId="0" borderId="9" xfId="0" applyNumberFormat="1" applyFont="1" applyBorder="1" applyProtection="1"/>
    <xf numFmtId="0" fontId="4" fillId="0" borderId="9" xfId="0" applyFont="1" applyBorder="1" applyProtection="1"/>
    <xf numFmtId="4" fontId="5" fillId="0" borderId="1" xfId="0" applyNumberFormat="1" applyFont="1" applyBorder="1" applyAlignment="1" applyProtection="1">
      <alignment horizontal="right"/>
    </xf>
    <xf numFmtId="4" fontId="4" fillId="0" borderId="1" xfId="0" applyNumberFormat="1" applyFont="1" applyBorder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vertical="top" wrapText="1"/>
    </xf>
    <xf numFmtId="0" fontId="0" fillId="2" borderId="0" xfId="0" applyFill="1" applyAlignment="1">
      <alignment vertical="top" wrapText="1"/>
    </xf>
    <xf numFmtId="0" fontId="4" fillId="3" borderId="29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left"/>
    </xf>
    <xf numFmtId="0" fontId="4" fillId="0" borderId="9" xfId="0" applyFont="1" applyBorder="1" applyAlignment="1" applyProtection="1">
      <alignment horizontal="center"/>
    </xf>
    <xf numFmtId="0" fontId="4" fillId="0" borderId="43" xfId="0" applyFont="1" applyBorder="1" applyAlignment="1" applyProtection="1">
      <alignment horizontal="center"/>
    </xf>
    <xf numFmtId="0" fontId="4" fillId="3" borderId="17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5" fillId="3" borderId="18" xfId="0" applyFont="1" applyFill="1" applyBorder="1" applyProtection="1"/>
    <xf numFmtId="0" fontId="5" fillId="3" borderId="19" xfId="0" applyFont="1" applyFill="1" applyBorder="1" applyProtection="1"/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3" borderId="25" xfId="0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left"/>
    </xf>
    <xf numFmtId="0" fontId="4" fillId="0" borderId="31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left"/>
    </xf>
    <xf numFmtId="0" fontId="5" fillId="3" borderId="14" xfId="0" applyFont="1" applyFill="1" applyBorder="1" applyAlignment="1" applyProtection="1">
      <alignment horizontal="left"/>
    </xf>
    <xf numFmtId="0" fontId="2" fillId="6" borderId="13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8" fontId="2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5" fillId="3" borderId="1" xfId="0" applyFont="1" applyFill="1" applyBorder="1" applyProtection="1"/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8" fontId="2" fillId="8" borderId="31" xfId="0" applyNumberFormat="1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164" fontId="2" fillId="8" borderId="31" xfId="0" applyNumberFormat="1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5" fillId="3" borderId="18" xfId="0" applyFont="1" applyFill="1" applyBorder="1" applyAlignment="1" applyProtection="1">
      <alignment wrapText="1"/>
    </xf>
    <xf numFmtId="0" fontId="5" fillId="3" borderId="19" xfId="0" applyFont="1" applyFill="1" applyBorder="1" applyAlignment="1" applyProtection="1">
      <alignment wrapText="1"/>
    </xf>
    <xf numFmtId="0" fontId="9" fillId="0" borderId="0" xfId="0" applyFont="1"/>
    <xf numFmtId="0" fontId="2" fillId="8" borderId="37" xfId="0" applyFont="1" applyFill="1" applyBorder="1"/>
    <xf numFmtId="0" fontId="2" fillId="8" borderId="44" xfId="0" applyFont="1" applyFill="1" applyBorder="1"/>
    <xf numFmtId="0" fontId="2" fillId="8" borderId="3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</cellXfs>
  <cellStyles count="5">
    <cellStyle name="Besuchter Link" xfId="4" builtinId="9" hidden="1"/>
    <cellStyle name="Hyperlink" xfId="3" builtinId="8" hidden="1"/>
    <cellStyle name="Stand." xfId="0" builtinId="0"/>
    <cellStyle name="Standard 7" xfId="1"/>
    <cellStyle name="Standard 8" xfId="2"/>
  </cellStyles>
  <dxfs count="0"/>
  <tableStyles count="0" defaultTableStyle="TableStyleMedium2" defaultPivotStyle="PivotStyleLight16"/>
  <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29" zoomScale="173" zoomScaleNormal="173" zoomScalePageLayoutView="173" workbookViewId="0">
      <selection activeCell="I39" sqref="I39"/>
    </sheetView>
  </sheetViews>
  <sheetFormatPr baseColWidth="10" defaultRowHeight="13" x14ac:dyDescent="0.15"/>
  <cols>
    <col min="1" max="1" width="26.5" style="3" customWidth="1"/>
    <col min="2" max="2" width="7.6640625" style="3" customWidth="1"/>
    <col min="3" max="3" width="11.33203125" style="3" customWidth="1"/>
    <col min="4" max="4" width="9.6640625" style="3" customWidth="1"/>
    <col min="5" max="5" width="7.6640625" style="3" customWidth="1"/>
    <col min="6" max="6" width="22" style="3" customWidth="1"/>
    <col min="7" max="7" width="13.5" style="3" customWidth="1"/>
    <col min="8" max="8" width="13.33203125" style="3" customWidth="1"/>
    <col min="9" max="9" width="10.83203125" style="3"/>
    <col min="10" max="10" width="17.33203125" style="3" customWidth="1"/>
    <col min="11" max="256" width="10.83203125" style="3"/>
    <col min="257" max="257" width="13" style="3" customWidth="1"/>
    <col min="258" max="258" width="13.6640625" style="3" customWidth="1"/>
    <col min="259" max="259" width="11.33203125" style="3" customWidth="1"/>
    <col min="260" max="262" width="9.6640625" style="3" customWidth="1"/>
    <col min="263" max="263" width="10.83203125" style="3"/>
    <col min="264" max="264" width="9.83203125" style="3" customWidth="1"/>
    <col min="265" max="265" width="10.83203125" style="3"/>
    <col min="266" max="266" width="17.33203125" style="3" customWidth="1"/>
    <col min="267" max="512" width="10.83203125" style="3"/>
    <col min="513" max="513" width="13" style="3" customWidth="1"/>
    <col min="514" max="514" width="13.6640625" style="3" customWidth="1"/>
    <col min="515" max="515" width="11.33203125" style="3" customWidth="1"/>
    <col min="516" max="518" width="9.6640625" style="3" customWidth="1"/>
    <col min="519" max="519" width="10.83203125" style="3"/>
    <col min="520" max="520" width="9.83203125" style="3" customWidth="1"/>
    <col min="521" max="521" width="10.83203125" style="3"/>
    <col min="522" max="522" width="17.33203125" style="3" customWidth="1"/>
    <col min="523" max="768" width="10.83203125" style="3"/>
    <col min="769" max="769" width="13" style="3" customWidth="1"/>
    <col min="770" max="770" width="13.6640625" style="3" customWidth="1"/>
    <col min="771" max="771" width="11.33203125" style="3" customWidth="1"/>
    <col min="772" max="774" width="9.6640625" style="3" customWidth="1"/>
    <col min="775" max="775" width="10.83203125" style="3"/>
    <col min="776" max="776" width="9.83203125" style="3" customWidth="1"/>
    <col min="777" max="777" width="10.83203125" style="3"/>
    <col min="778" max="778" width="17.33203125" style="3" customWidth="1"/>
    <col min="779" max="1024" width="10.83203125" style="3"/>
    <col min="1025" max="1025" width="13" style="3" customWidth="1"/>
    <col min="1026" max="1026" width="13.6640625" style="3" customWidth="1"/>
    <col min="1027" max="1027" width="11.33203125" style="3" customWidth="1"/>
    <col min="1028" max="1030" width="9.6640625" style="3" customWidth="1"/>
    <col min="1031" max="1031" width="10.83203125" style="3"/>
    <col min="1032" max="1032" width="9.83203125" style="3" customWidth="1"/>
    <col min="1033" max="1033" width="10.83203125" style="3"/>
    <col min="1034" max="1034" width="17.33203125" style="3" customWidth="1"/>
    <col min="1035" max="1280" width="10.83203125" style="3"/>
    <col min="1281" max="1281" width="13" style="3" customWidth="1"/>
    <col min="1282" max="1282" width="13.6640625" style="3" customWidth="1"/>
    <col min="1283" max="1283" width="11.33203125" style="3" customWidth="1"/>
    <col min="1284" max="1286" width="9.6640625" style="3" customWidth="1"/>
    <col min="1287" max="1287" width="10.83203125" style="3"/>
    <col min="1288" max="1288" width="9.83203125" style="3" customWidth="1"/>
    <col min="1289" max="1289" width="10.83203125" style="3"/>
    <col min="1290" max="1290" width="17.33203125" style="3" customWidth="1"/>
    <col min="1291" max="1536" width="10.83203125" style="3"/>
    <col min="1537" max="1537" width="13" style="3" customWidth="1"/>
    <col min="1538" max="1538" width="13.6640625" style="3" customWidth="1"/>
    <col min="1539" max="1539" width="11.33203125" style="3" customWidth="1"/>
    <col min="1540" max="1542" width="9.6640625" style="3" customWidth="1"/>
    <col min="1543" max="1543" width="10.83203125" style="3"/>
    <col min="1544" max="1544" width="9.83203125" style="3" customWidth="1"/>
    <col min="1545" max="1545" width="10.83203125" style="3"/>
    <col min="1546" max="1546" width="17.33203125" style="3" customWidth="1"/>
    <col min="1547" max="1792" width="10.83203125" style="3"/>
    <col min="1793" max="1793" width="13" style="3" customWidth="1"/>
    <col min="1794" max="1794" width="13.6640625" style="3" customWidth="1"/>
    <col min="1795" max="1795" width="11.33203125" style="3" customWidth="1"/>
    <col min="1796" max="1798" width="9.6640625" style="3" customWidth="1"/>
    <col min="1799" max="1799" width="10.83203125" style="3"/>
    <col min="1800" max="1800" width="9.83203125" style="3" customWidth="1"/>
    <col min="1801" max="1801" width="10.83203125" style="3"/>
    <col min="1802" max="1802" width="17.33203125" style="3" customWidth="1"/>
    <col min="1803" max="2048" width="10.83203125" style="3"/>
    <col min="2049" max="2049" width="13" style="3" customWidth="1"/>
    <col min="2050" max="2050" width="13.6640625" style="3" customWidth="1"/>
    <col min="2051" max="2051" width="11.33203125" style="3" customWidth="1"/>
    <col min="2052" max="2054" width="9.6640625" style="3" customWidth="1"/>
    <col min="2055" max="2055" width="10.83203125" style="3"/>
    <col min="2056" max="2056" width="9.83203125" style="3" customWidth="1"/>
    <col min="2057" max="2057" width="10.83203125" style="3"/>
    <col min="2058" max="2058" width="17.33203125" style="3" customWidth="1"/>
    <col min="2059" max="2304" width="10.83203125" style="3"/>
    <col min="2305" max="2305" width="13" style="3" customWidth="1"/>
    <col min="2306" max="2306" width="13.6640625" style="3" customWidth="1"/>
    <col min="2307" max="2307" width="11.33203125" style="3" customWidth="1"/>
    <col min="2308" max="2310" width="9.6640625" style="3" customWidth="1"/>
    <col min="2311" max="2311" width="10.83203125" style="3"/>
    <col min="2312" max="2312" width="9.83203125" style="3" customWidth="1"/>
    <col min="2313" max="2313" width="10.83203125" style="3"/>
    <col min="2314" max="2314" width="17.33203125" style="3" customWidth="1"/>
    <col min="2315" max="2560" width="10.83203125" style="3"/>
    <col min="2561" max="2561" width="13" style="3" customWidth="1"/>
    <col min="2562" max="2562" width="13.6640625" style="3" customWidth="1"/>
    <col min="2563" max="2563" width="11.33203125" style="3" customWidth="1"/>
    <col min="2564" max="2566" width="9.6640625" style="3" customWidth="1"/>
    <col min="2567" max="2567" width="10.83203125" style="3"/>
    <col min="2568" max="2568" width="9.83203125" style="3" customWidth="1"/>
    <col min="2569" max="2569" width="10.83203125" style="3"/>
    <col min="2570" max="2570" width="17.33203125" style="3" customWidth="1"/>
    <col min="2571" max="2816" width="10.83203125" style="3"/>
    <col min="2817" max="2817" width="13" style="3" customWidth="1"/>
    <col min="2818" max="2818" width="13.6640625" style="3" customWidth="1"/>
    <col min="2819" max="2819" width="11.33203125" style="3" customWidth="1"/>
    <col min="2820" max="2822" width="9.6640625" style="3" customWidth="1"/>
    <col min="2823" max="2823" width="10.83203125" style="3"/>
    <col min="2824" max="2824" width="9.83203125" style="3" customWidth="1"/>
    <col min="2825" max="2825" width="10.83203125" style="3"/>
    <col min="2826" max="2826" width="17.33203125" style="3" customWidth="1"/>
    <col min="2827" max="3072" width="10.83203125" style="3"/>
    <col min="3073" max="3073" width="13" style="3" customWidth="1"/>
    <col min="3074" max="3074" width="13.6640625" style="3" customWidth="1"/>
    <col min="3075" max="3075" width="11.33203125" style="3" customWidth="1"/>
    <col min="3076" max="3078" width="9.6640625" style="3" customWidth="1"/>
    <col min="3079" max="3079" width="10.83203125" style="3"/>
    <col min="3080" max="3080" width="9.83203125" style="3" customWidth="1"/>
    <col min="3081" max="3081" width="10.83203125" style="3"/>
    <col min="3082" max="3082" width="17.33203125" style="3" customWidth="1"/>
    <col min="3083" max="3328" width="10.83203125" style="3"/>
    <col min="3329" max="3329" width="13" style="3" customWidth="1"/>
    <col min="3330" max="3330" width="13.6640625" style="3" customWidth="1"/>
    <col min="3331" max="3331" width="11.33203125" style="3" customWidth="1"/>
    <col min="3332" max="3334" width="9.6640625" style="3" customWidth="1"/>
    <col min="3335" max="3335" width="10.83203125" style="3"/>
    <col min="3336" max="3336" width="9.83203125" style="3" customWidth="1"/>
    <col min="3337" max="3337" width="10.83203125" style="3"/>
    <col min="3338" max="3338" width="17.33203125" style="3" customWidth="1"/>
    <col min="3339" max="3584" width="10.83203125" style="3"/>
    <col min="3585" max="3585" width="13" style="3" customWidth="1"/>
    <col min="3586" max="3586" width="13.6640625" style="3" customWidth="1"/>
    <col min="3587" max="3587" width="11.33203125" style="3" customWidth="1"/>
    <col min="3588" max="3590" width="9.6640625" style="3" customWidth="1"/>
    <col min="3591" max="3591" width="10.83203125" style="3"/>
    <col min="3592" max="3592" width="9.83203125" style="3" customWidth="1"/>
    <col min="3593" max="3593" width="10.83203125" style="3"/>
    <col min="3594" max="3594" width="17.33203125" style="3" customWidth="1"/>
    <col min="3595" max="3840" width="10.83203125" style="3"/>
    <col min="3841" max="3841" width="13" style="3" customWidth="1"/>
    <col min="3842" max="3842" width="13.6640625" style="3" customWidth="1"/>
    <col min="3843" max="3843" width="11.33203125" style="3" customWidth="1"/>
    <col min="3844" max="3846" width="9.6640625" style="3" customWidth="1"/>
    <col min="3847" max="3847" width="10.83203125" style="3"/>
    <col min="3848" max="3848" width="9.83203125" style="3" customWidth="1"/>
    <col min="3849" max="3849" width="10.83203125" style="3"/>
    <col min="3850" max="3850" width="17.33203125" style="3" customWidth="1"/>
    <col min="3851" max="4096" width="10.83203125" style="3"/>
    <col min="4097" max="4097" width="13" style="3" customWidth="1"/>
    <col min="4098" max="4098" width="13.6640625" style="3" customWidth="1"/>
    <col min="4099" max="4099" width="11.33203125" style="3" customWidth="1"/>
    <col min="4100" max="4102" width="9.6640625" style="3" customWidth="1"/>
    <col min="4103" max="4103" width="10.83203125" style="3"/>
    <col min="4104" max="4104" width="9.83203125" style="3" customWidth="1"/>
    <col min="4105" max="4105" width="10.83203125" style="3"/>
    <col min="4106" max="4106" width="17.33203125" style="3" customWidth="1"/>
    <col min="4107" max="4352" width="10.83203125" style="3"/>
    <col min="4353" max="4353" width="13" style="3" customWidth="1"/>
    <col min="4354" max="4354" width="13.6640625" style="3" customWidth="1"/>
    <col min="4355" max="4355" width="11.33203125" style="3" customWidth="1"/>
    <col min="4356" max="4358" width="9.6640625" style="3" customWidth="1"/>
    <col min="4359" max="4359" width="10.83203125" style="3"/>
    <col min="4360" max="4360" width="9.83203125" style="3" customWidth="1"/>
    <col min="4361" max="4361" width="10.83203125" style="3"/>
    <col min="4362" max="4362" width="17.33203125" style="3" customWidth="1"/>
    <col min="4363" max="4608" width="10.83203125" style="3"/>
    <col min="4609" max="4609" width="13" style="3" customWidth="1"/>
    <col min="4610" max="4610" width="13.6640625" style="3" customWidth="1"/>
    <col min="4611" max="4611" width="11.33203125" style="3" customWidth="1"/>
    <col min="4612" max="4614" width="9.6640625" style="3" customWidth="1"/>
    <col min="4615" max="4615" width="10.83203125" style="3"/>
    <col min="4616" max="4616" width="9.83203125" style="3" customWidth="1"/>
    <col min="4617" max="4617" width="10.83203125" style="3"/>
    <col min="4618" max="4618" width="17.33203125" style="3" customWidth="1"/>
    <col min="4619" max="4864" width="10.83203125" style="3"/>
    <col min="4865" max="4865" width="13" style="3" customWidth="1"/>
    <col min="4866" max="4866" width="13.6640625" style="3" customWidth="1"/>
    <col min="4867" max="4867" width="11.33203125" style="3" customWidth="1"/>
    <col min="4868" max="4870" width="9.6640625" style="3" customWidth="1"/>
    <col min="4871" max="4871" width="10.83203125" style="3"/>
    <col min="4872" max="4872" width="9.83203125" style="3" customWidth="1"/>
    <col min="4873" max="4873" width="10.83203125" style="3"/>
    <col min="4874" max="4874" width="17.33203125" style="3" customWidth="1"/>
    <col min="4875" max="5120" width="10.83203125" style="3"/>
    <col min="5121" max="5121" width="13" style="3" customWidth="1"/>
    <col min="5122" max="5122" width="13.6640625" style="3" customWidth="1"/>
    <col min="5123" max="5123" width="11.33203125" style="3" customWidth="1"/>
    <col min="5124" max="5126" width="9.6640625" style="3" customWidth="1"/>
    <col min="5127" max="5127" width="10.83203125" style="3"/>
    <col min="5128" max="5128" width="9.83203125" style="3" customWidth="1"/>
    <col min="5129" max="5129" width="10.83203125" style="3"/>
    <col min="5130" max="5130" width="17.33203125" style="3" customWidth="1"/>
    <col min="5131" max="5376" width="10.83203125" style="3"/>
    <col min="5377" max="5377" width="13" style="3" customWidth="1"/>
    <col min="5378" max="5378" width="13.6640625" style="3" customWidth="1"/>
    <col min="5379" max="5379" width="11.33203125" style="3" customWidth="1"/>
    <col min="5380" max="5382" width="9.6640625" style="3" customWidth="1"/>
    <col min="5383" max="5383" width="10.83203125" style="3"/>
    <col min="5384" max="5384" width="9.83203125" style="3" customWidth="1"/>
    <col min="5385" max="5385" width="10.83203125" style="3"/>
    <col min="5386" max="5386" width="17.33203125" style="3" customWidth="1"/>
    <col min="5387" max="5632" width="10.83203125" style="3"/>
    <col min="5633" max="5633" width="13" style="3" customWidth="1"/>
    <col min="5634" max="5634" width="13.6640625" style="3" customWidth="1"/>
    <col min="5635" max="5635" width="11.33203125" style="3" customWidth="1"/>
    <col min="5636" max="5638" width="9.6640625" style="3" customWidth="1"/>
    <col min="5639" max="5639" width="10.83203125" style="3"/>
    <col min="5640" max="5640" width="9.83203125" style="3" customWidth="1"/>
    <col min="5641" max="5641" width="10.83203125" style="3"/>
    <col min="5642" max="5642" width="17.33203125" style="3" customWidth="1"/>
    <col min="5643" max="5888" width="10.83203125" style="3"/>
    <col min="5889" max="5889" width="13" style="3" customWidth="1"/>
    <col min="5890" max="5890" width="13.6640625" style="3" customWidth="1"/>
    <col min="5891" max="5891" width="11.33203125" style="3" customWidth="1"/>
    <col min="5892" max="5894" width="9.6640625" style="3" customWidth="1"/>
    <col min="5895" max="5895" width="10.83203125" style="3"/>
    <col min="5896" max="5896" width="9.83203125" style="3" customWidth="1"/>
    <col min="5897" max="5897" width="10.83203125" style="3"/>
    <col min="5898" max="5898" width="17.33203125" style="3" customWidth="1"/>
    <col min="5899" max="6144" width="10.83203125" style="3"/>
    <col min="6145" max="6145" width="13" style="3" customWidth="1"/>
    <col min="6146" max="6146" width="13.6640625" style="3" customWidth="1"/>
    <col min="6147" max="6147" width="11.33203125" style="3" customWidth="1"/>
    <col min="6148" max="6150" width="9.6640625" style="3" customWidth="1"/>
    <col min="6151" max="6151" width="10.83203125" style="3"/>
    <col min="6152" max="6152" width="9.83203125" style="3" customWidth="1"/>
    <col min="6153" max="6153" width="10.83203125" style="3"/>
    <col min="6154" max="6154" width="17.33203125" style="3" customWidth="1"/>
    <col min="6155" max="6400" width="10.83203125" style="3"/>
    <col min="6401" max="6401" width="13" style="3" customWidth="1"/>
    <col min="6402" max="6402" width="13.6640625" style="3" customWidth="1"/>
    <col min="6403" max="6403" width="11.33203125" style="3" customWidth="1"/>
    <col min="6404" max="6406" width="9.6640625" style="3" customWidth="1"/>
    <col min="6407" max="6407" width="10.83203125" style="3"/>
    <col min="6408" max="6408" width="9.83203125" style="3" customWidth="1"/>
    <col min="6409" max="6409" width="10.83203125" style="3"/>
    <col min="6410" max="6410" width="17.33203125" style="3" customWidth="1"/>
    <col min="6411" max="6656" width="10.83203125" style="3"/>
    <col min="6657" max="6657" width="13" style="3" customWidth="1"/>
    <col min="6658" max="6658" width="13.6640625" style="3" customWidth="1"/>
    <col min="6659" max="6659" width="11.33203125" style="3" customWidth="1"/>
    <col min="6660" max="6662" width="9.6640625" style="3" customWidth="1"/>
    <col min="6663" max="6663" width="10.83203125" style="3"/>
    <col min="6664" max="6664" width="9.83203125" style="3" customWidth="1"/>
    <col min="6665" max="6665" width="10.83203125" style="3"/>
    <col min="6666" max="6666" width="17.33203125" style="3" customWidth="1"/>
    <col min="6667" max="6912" width="10.83203125" style="3"/>
    <col min="6913" max="6913" width="13" style="3" customWidth="1"/>
    <col min="6914" max="6914" width="13.6640625" style="3" customWidth="1"/>
    <col min="6915" max="6915" width="11.33203125" style="3" customWidth="1"/>
    <col min="6916" max="6918" width="9.6640625" style="3" customWidth="1"/>
    <col min="6919" max="6919" width="10.83203125" style="3"/>
    <col min="6920" max="6920" width="9.83203125" style="3" customWidth="1"/>
    <col min="6921" max="6921" width="10.83203125" style="3"/>
    <col min="6922" max="6922" width="17.33203125" style="3" customWidth="1"/>
    <col min="6923" max="7168" width="10.83203125" style="3"/>
    <col min="7169" max="7169" width="13" style="3" customWidth="1"/>
    <col min="7170" max="7170" width="13.6640625" style="3" customWidth="1"/>
    <col min="7171" max="7171" width="11.33203125" style="3" customWidth="1"/>
    <col min="7172" max="7174" width="9.6640625" style="3" customWidth="1"/>
    <col min="7175" max="7175" width="10.83203125" style="3"/>
    <col min="7176" max="7176" width="9.83203125" style="3" customWidth="1"/>
    <col min="7177" max="7177" width="10.83203125" style="3"/>
    <col min="7178" max="7178" width="17.33203125" style="3" customWidth="1"/>
    <col min="7179" max="7424" width="10.83203125" style="3"/>
    <col min="7425" max="7425" width="13" style="3" customWidth="1"/>
    <col min="7426" max="7426" width="13.6640625" style="3" customWidth="1"/>
    <col min="7427" max="7427" width="11.33203125" style="3" customWidth="1"/>
    <col min="7428" max="7430" width="9.6640625" style="3" customWidth="1"/>
    <col min="7431" max="7431" width="10.83203125" style="3"/>
    <col min="7432" max="7432" width="9.83203125" style="3" customWidth="1"/>
    <col min="7433" max="7433" width="10.83203125" style="3"/>
    <col min="7434" max="7434" width="17.33203125" style="3" customWidth="1"/>
    <col min="7435" max="7680" width="10.83203125" style="3"/>
    <col min="7681" max="7681" width="13" style="3" customWidth="1"/>
    <col min="7682" max="7682" width="13.6640625" style="3" customWidth="1"/>
    <col min="7683" max="7683" width="11.33203125" style="3" customWidth="1"/>
    <col min="7684" max="7686" width="9.6640625" style="3" customWidth="1"/>
    <col min="7687" max="7687" width="10.83203125" style="3"/>
    <col min="7688" max="7688" width="9.83203125" style="3" customWidth="1"/>
    <col min="7689" max="7689" width="10.83203125" style="3"/>
    <col min="7690" max="7690" width="17.33203125" style="3" customWidth="1"/>
    <col min="7691" max="7936" width="10.83203125" style="3"/>
    <col min="7937" max="7937" width="13" style="3" customWidth="1"/>
    <col min="7938" max="7938" width="13.6640625" style="3" customWidth="1"/>
    <col min="7939" max="7939" width="11.33203125" style="3" customWidth="1"/>
    <col min="7940" max="7942" width="9.6640625" style="3" customWidth="1"/>
    <col min="7943" max="7943" width="10.83203125" style="3"/>
    <col min="7944" max="7944" width="9.83203125" style="3" customWidth="1"/>
    <col min="7945" max="7945" width="10.83203125" style="3"/>
    <col min="7946" max="7946" width="17.33203125" style="3" customWidth="1"/>
    <col min="7947" max="8192" width="10.83203125" style="3"/>
    <col min="8193" max="8193" width="13" style="3" customWidth="1"/>
    <col min="8194" max="8194" width="13.6640625" style="3" customWidth="1"/>
    <col min="8195" max="8195" width="11.33203125" style="3" customWidth="1"/>
    <col min="8196" max="8198" width="9.6640625" style="3" customWidth="1"/>
    <col min="8199" max="8199" width="10.83203125" style="3"/>
    <col min="8200" max="8200" width="9.83203125" style="3" customWidth="1"/>
    <col min="8201" max="8201" width="10.83203125" style="3"/>
    <col min="8202" max="8202" width="17.33203125" style="3" customWidth="1"/>
    <col min="8203" max="8448" width="10.83203125" style="3"/>
    <col min="8449" max="8449" width="13" style="3" customWidth="1"/>
    <col min="8450" max="8450" width="13.6640625" style="3" customWidth="1"/>
    <col min="8451" max="8451" width="11.33203125" style="3" customWidth="1"/>
    <col min="8452" max="8454" width="9.6640625" style="3" customWidth="1"/>
    <col min="8455" max="8455" width="10.83203125" style="3"/>
    <col min="8456" max="8456" width="9.83203125" style="3" customWidth="1"/>
    <col min="8457" max="8457" width="10.83203125" style="3"/>
    <col min="8458" max="8458" width="17.33203125" style="3" customWidth="1"/>
    <col min="8459" max="8704" width="10.83203125" style="3"/>
    <col min="8705" max="8705" width="13" style="3" customWidth="1"/>
    <col min="8706" max="8706" width="13.6640625" style="3" customWidth="1"/>
    <col min="8707" max="8707" width="11.33203125" style="3" customWidth="1"/>
    <col min="8708" max="8710" width="9.6640625" style="3" customWidth="1"/>
    <col min="8711" max="8711" width="10.83203125" style="3"/>
    <col min="8712" max="8712" width="9.83203125" style="3" customWidth="1"/>
    <col min="8713" max="8713" width="10.83203125" style="3"/>
    <col min="8714" max="8714" width="17.33203125" style="3" customWidth="1"/>
    <col min="8715" max="8960" width="10.83203125" style="3"/>
    <col min="8961" max="8961" width="13" style="3" customWidth="1"/>
    <col min="8962" max="8962" width="13.6640625" style="3" customWidth="1"/>
    <col min="8963" max="8963" width="11.33203125" style="3" customWidth="1"/>
    <col min="8964" max="8966" width="9.6640625" style="3" customWidth="1"/>
    <col min="8967" max="8967" width="10.83203125" style="3"/>
    <col min="8968" max="8968" width="9.83203125" style="3" customWidth="1"/>
    <col min="8969" max="8969" width="10.83203125" style="3"/>
    <col min="8970" max="8970" width="17.33203125" style="3" customWidth="1"/>
    <col min="8971" max="9216" width="10.83203125" style="3"/>
    <col min="9217" max="9217" width="13" style="3" customWidth="1"/>
    <col min="9218" max="9218" width="13.6640625" style="3" customWidth="1"/>
    <col min="9219" max="9219" width="11.33203125" style="3" customWidth="1"/>
    <col min="9220" max="9222" width="9.6640625" style="3" customWidth="1"/>
    <col min="9223" max="9223" width="10.83203125" style="3"/>
    <col min="9224" max="9224" width="9.83203125" style="3" customWidth="1"/>
    <col min="9225" max="9225" width="10.83203125" style="3"/>
    <col min="9226" max="9226" width="17.33203125" style="3" customWidth="1"/>
    <col min="9227" max="9472" width="10.83203125" style="3"/>
    <col min="9473" max="9473" width="13" style="3" customWidth="1"/>
    <col min="9474" max="9474" width="13.6640625" style="3" customWidth="1"/>
    <col min="9475" max="9475" width="11.33203125" style="3" customWidth="1"/>
    <col min="9476" max="9478" width="9.6640625" style="3" customWidth="1"/>
    <col min="9479" max="9479" width="10.83203125" style="3"/>
    <col min="9480" max="9480" width="9.83203125" style="3" customWidth="1"/>
    <col min="9481" max="9481" width="10.83203125" style="3"/>
    <col min="9482" max="9482" width="17.33203125" style="3" customWidth="1"/>
    <col min="9483" max="9728" width="10.83203125" style="3"/>
    <col min="9729" max="9729" width="13" style="3" customWidth="1"/>
    <col min="9730" max="9730" width="13.6640625" style="3" customWidth="1"/>
    <col min="9731" max="9731" width="11.33203125" style="3" customWidth="1"/>
    <col min="9732" max="9734" width="9.6640625" style="3" customWidth="1"/>
    <col min="9735" max="9735" width="10.83203125" style="3"/>
    <col min="9736" max="9736" width="9.83203125" style="3" customWidth="1"/>
    <col min="9737" max="9737" width="10.83203125" style="3"/>
    <col min="9738" max="9738" width="17.33203125" style="3" customWidth="1"/>
    <col min="9739" max="9984" width="10.83203125" style="3"/>
    <col min="9985" max="9985" width="13" style="3" customWidth="1"/>
    <col min="9986" max="9986" width="13.6640625" style="3" customWidth="1"/>
    <col min="9987" max="9987" width="11.33203125" style="3" customWidth="1"/>
    <col min="9988" max="9990" width="9.6640625" style="3" customWidth="1"/>
    <col min="9991" max="9991" width="10.83203125" style="3"/>
    <col min="9992" max="9992" width="9.83203125" style="3" customWidth="1"/>
    <col min="9993" max="9993" width="10.83203125" style="3"/>
    <col min="9994" max="9994" width="17.33203125" style="3" customWidth="1"/>
    <col min="9995" max="10240" width="10.83203125" style="3"/>
    <col min="10241" max="10241" width="13" style="3" customWidth="1"/>
    <col min="10242" max="10242" width="13.6640625" style="3" customWidth="1"/>
    <col min="10243" max="10243" width="11.33203125" style="3" customWidth="1"/>
    <col min="10244" max="10246" width="9.6640625" style="3" customWidth="1"/>
    <col min="10247" max="10247" width="10.83203125" style="3"/>
    <col min="10248" max="10248" width="9.83203125" style="3" customWidth="1"/>
    <col min="10249" max="10249" width="10.83203125" style="3"/>
    <col min="10250" max="10250" width="17.33203125" style="3" customWidth="1"/>
    <col min="10251" max="10496" width="10.83203125" style="3"/>
    <col min="10497" max="10497" width="13" style="3" customWidth="1"/>
    <col min="10498" max="10498" width="13.6640625" style="3" customWidth="1"/>
    <col min="10499" max="10499" width="11.33203125" style="3" customWidth="1"/>
    <col min="10500" max="10502" width="9.6640625" style="3" customWidth="1"/>
    <col min="10503" max="10503" width="10.83203125" style="3"/>
    <col min="10504" max="10504" width="9.83203125" style="3" customWidth="1"/>
    <col min="10505" max="10505" width="10.83203125" style="3"/>
    <col min="10506" max="10506" width="17.33203125" style="3" customWidth="1"/>
    <col min="10507" max="10752" width="10.83203125" style="3"/>
    <col min="10753" max="10753" width="13" style="3" customWidth="1"/>
    <col min="10754" max="10754" width="13.6640625" style="3" customWidth="1"/>
    <col min="10755" max="10755" width="11.33203125" style="3" customWidth="1"/>
    <col min="10756" max="10758" width="9.6640625" style="3" customWidth="1"/>
    <col min="10759" max="10759" width="10.83203125" style="3"/>
    <col min="10760" max="10760" width="9.83203125" style="3" customWidth="1"/>
    <col min="10761" max="10761" width="10.83203125" style="3"/>
    <col min="10762" max="10762" width="17.33203125" style="3" customWidth="1"/>
    <col min="10763" max="11008" width="10.83203125" style="3"/>
    <col min="11009" max="11009" width="13" style="3" customWidth="1"/>
    <col min="11010" max="11010" width="13.6640625" style="3" customWidth="1"/>
    <col min="11011" max="11011" width="11.33203125" style="3" customWidth="1"/>
    <col min="11012" max="11014" width="9.6640625" style="3" customWidth="1"/>
    <col min="11015" max="11015" width="10.83203125" style="3"/>
    <col min="11016" max="11016" width="9.83203125" style="3" customWidth="1"/>
    <col min="11017" max="11017" width="10.83203125" style="3"/>
    <col min="11018" max="11018" width="17.33203125" style="3" customWidth="1"/>
    <col min="11019" max="11264" width="10.83203125" style="3"/>
    <col min="11265" max="11265" width="13" style="3" customWidth="1"/>
    <col min="11266" max="11266" width="13.6640625" style="3" customWidth="1"/>
    <col min="11267" max="11267" width="11.33203125" style="3" customWidth="1"/>
    <col min="11268" max="11270" width="9.6640625" style="3" customWidth="1"/>
    <col min="11271" max="11271" width="10.83203125" style="3"/>
    <col min="11272" max="11272" width="9.83203125" style="3" customWidth="1"/>
    <col min="11273" max="11273" width="10.83203125" style="3"/>
    <col min="11274" max="11274" width="17.33203125" style="3" customWidth="1"/>
    <col min="11275" max="11520" width="10.83203125" style="3"/>
    <col min="11521" max="11521" width="13" style="3" customWidth="1"/>
    <col min="11522" max="11522" width="13.6640625" style="3" customWidth="1"/>
    <col min="11523" max="11523" width="11.33203125" style="3" customWidth="1"/>
    <col min="11524" max="11526" width="9.6640625" style="3" customWidth="1"/>
    <col min="11527" max="11527" width="10.83203125" style="3"/>
    <col min="11528" max="11528" width="9.83203125" style="3" customWidth="1"/>
    <col min="11529" max="11529" width="10.83203125" style="3"/>
    <col min="11530" max="11530" width="17.33203125" style="3" customWidth="1"/>
    <col min="11531" max="11776" width="10.83203125" style="3"/>
    <col min="11777" max="11777" width="13" style="3" customWidth="1"/>
    <col min="11778" max="11778" width="13.6640625" style="3" customWidth="1"/>
    <col min="11779" max="11779" width="11.33203125" style="3" customWidth="1"/>
    <col min="11780" max="11782" width="9.6640625" style="3" customWidth="1"/>
    <col min="11783" max="11783" width="10.83203125" style="3"/>
    <col min="11784" max="11784" width="9.83203125" style="3" customWidth="1"/>
    <col min="11785" max="11785" width="10.83203125" style="3"/>
    <col min="11786" max="11786" width="17.33203125" style="3" customWidth="1"/>
    <col min="11787" max="12032" width="10.83203125" style="3"/>
    <col min="12033" max="12033" width="13" style="3" customWidth="1"/>
    <col min="12034" max="12034" width="13.6640625" style="3" customWidth="1"/>
    <col min="12035" max="12035" width="11.33203125" style="3" customWidth="1"/>
    <col min="12036" max="12038" width="9.6640625" style="3" customWidth="1"/>
    <col min="12039" max="12039" width="10.83203125" style="3"/>
    <col min="12040" max="12040" width="9.83203125" style="3" customWidth="1"/>
    <col min="12041" max="12041" width="10.83203125" style="3"/>
    <col min="12042" max="12042" width="17.33203125" style="3" customWidth="1"/>
    <col min="12043" max="12288" width="10.83203125" style="3"/>
    <col min="12289" max="12289" width="13" style="3" customWidth="1"/>
    <col min="12290" max="12290" width="13.6640625" style="3" customWidth="1"/>
    <col min="12291" max="12291" width="11.33203125" style="3" customWidth="1"/>
    <col min="12292" max="12294" width="9.6640625" style="3" customWidth="1"/>
    <col min="12295" max="12295" width="10.83203125" style="3"/>
    <col min="12296" max="12296" width="9.83203125" style="3" customWidth="1"/>
    <col min="12297" max="12297" width="10.83203125" style="3"/>
    <col min="12298" max="12298" width="17.33203125" style="3" customWidth="1"/>
    <col min="12299" max="12544" width="10.83203125" style="3"/>
    <col min="12545" max="12545" width="13" style="3" customWidth="1"/>
    <col min="12546" max="12546" width="13.6640625" style="3" customWidth="1"/>
    <col min="12547" max="12547" width="11.33203125" style="3" customWidth="1"/>
    <col min="12548" max="12550" width="9.6640625" style="3" customWidth="1"/>
    <col min="12551" max="12551" width="10.83203125" style="3"/>
    <col min="12552" max="12552" width="9.83203125" style="3" customWidth="1"/>
    <col min="12553" max="12553" width="10.83203125" style="3"/>
    <col min="12554" max="12554" width="17.33203125" style="3" customWidth="1"/>
    <col min="12555" max="12800" width="10.83203125" style="3"/>
    <col min="12801" max="12801" width="13" style="3" customWidth="1"/>
    <col min="12802" max="12802" width="13.6640625" style="3" customWidth="1"/>
    <col min="12803" max="12803" width="11.33203125" style="3" customWidth="1"/>
    <col min="12804" max="12806" width="9.6640625" style="3" customWidth="1"/>
    <col min="12807" max="12807" width="10.83203125" style="3"/>
    <col min="12808" max="12808" width="9.83203125" style="3" customWidth="1"/>
    <col min="12809" max="12809" width="10.83203125" style="3"/>
    <col min="12810" max="12810" width="17.33203125" style="3" customWidth="1"/>
    <col min="12811" max="13056" width="10.83203125" style="3"/>
    <col min="13057" max="13057" width="13" style="3" customWidth="1"/>
    <col min="13058" max="13058" width="13.6640625" style="3" customWidth="1"/>
    <col min="13059" max="13059" width="11.33203125" style="3" customWidth="1"/>
    <col min="13060" max="13062" width="9.6640625" style="3" customWidth="1"/>
    <col min="13063" max="13063" width="10.83203125" style="3"/>
    <col min="13064" max="13064" width="9.83203125" style="3" customWidth="1"/>
    <col min="13065" max="13065" width="10.83203125" style="3"/>
    <col min="13066" max="13066" width="17.33203125" style="3" customWidth="1"/>
    <col min="13067" max="13312" width="10.83203125" style="3"/>
    <col min="13313" max="13313" width="13" style="3" customWidth="1"/>
    <col min="13314" max="13314" width="13.6640625" style="3" customWidth="1"/>
    <col min="13315" max="13315" width="11.33203125" style="3" customWidth="1"/>
    <col min="13316" max="13318" width="9.6640625" style="3" customWidth="1"/>
    <col min="13319" max="13319" width="10.83203125" style="3"/>
    <col min="13320" max="13320" width="9.83203125" style="3" customWidth="1"/>
    <col min="13321" max="13321" width="10.83203125" style="3"/>
    <col min="13322" max="13322" width="17.33203125" style="3" customWidth="1"/>
    <col min="13323" max="13568" width="10.83203125" style="3"/>
    <col min="13569" max="13569" width="13" style="3" customWidth="1"/>
    <col min="13570" max="13570" width="13.6640625" style="3" customWidth="1"/>
    <col min="13571" max="13571" width="11.33203125" style="3" customWidth="1"/>
    <col min="13572" max="13574" width="9.6640625" style="3" customWidth="1"/>
    <col min="13575" max="13575" width="10.83203125" style="3"/>
    <col min="13576" max="13576" width="9.83203125" style="3" customWidth="1"/>
    <col min="13577" max="13577" width="10.83203125" style="3"/>
    <col min="13578" max="13578" width="17.33203125" style="3" customWidth="1"/>
    <col min="13579" max="13824" width="10.83203125" style="3"/>
    <col min="13825" max="13825" width="13" style="3" customWidth="1"/>
    <col min="13826" max="13826" width="13.6640625" style="3" customWidth="1"/>
    <col min="13827" max="13827" width="11.33203125" style="3" customWidth="1"/>
    <col min="13828" max="13830" width="9.6640625" style="3" customWidth="1"/>
    <col min="13831" max="13831" width="10.83203125" style="3"/>
    <col min="13832" max="13832" width="9.83203125" style="3" customWidth="1"/>
    <col min="13833" max="13833" width="10.83203125" style="3"/>
    <col min="13834" max="13834" width="17.33203125" style="3" customWidth="1"/>
    <col min="13835" max="14080" width="10.83203125" style="3"/>
    <col min="14081" max="14081" width="13" style="3" customWidth="1"/>
    <col min="14082" max="14082" width="13.6640625" style="3" customWidth="1"/>
    <col min="14083" max="14083" width="11.33203125" style="3" customWidth="1"/>
    <col min="14084" max="14086" width="9.6640625" style="3" customWidth="1"/>
    <col min="14087" max="14087" width="10.83203125" style="3"/>
    <col min="14088" max="14088" width="9.83203125" style="3" customWidth="1"/>
    <col min="14089" max="14089" width="10.83203125" style="3"/>
    <col min="14090" max="14090" width="17.33203125" style="3" customWidth="1"/>
    <col min="14091" max="14336" width="10.83203125" style="3"/>
    <col min="14337" max="14337" width="13" style="3" customWidth="1"/>
    <col min="14338" max="14338" width="13.6640625" style="3" customWidth="1"/>
    <col min="14339" max="14339" width="11.33203125" style="3" customWidth="1"/>
    <col min="14340" max="14342" width="9.6640625" style="3" customWidth="1"/>
    <col min="14343" max="14343" width="10.83203125" style="3"/>
    <col min="14344" max="14344" width="9.83203125" style="3" customWidth="1"/>
    <col min="14345" max="14345" width="10.83203125" style="3"/>
    <col min="14346" max="14346" width="17.33203125" style="3" customWidth="1"/>
    <col min="14347" max="14592" width="10.83203125" style="3"/>
    <col min="14593" max="14593" width="13" style="3" customWidth="1"/>
    <col min="14594" max="14594" width="13.6640625" style="3" customWidth="1"/>
    <col min="14595" max="14595" width="11.33203125" style="3" customWidth="1"/>
    <col min="14596" max="14598" width="9.6640625" style="3" customWidth="1"/>
    <col min="14599" max="14599" width="10.83203125" style="3"/>
    <col min="14600" max="14600" width="9.83203125" style="3" customWidth="1"/>
    <col min="14601" max="14601" width="10.83203125" style="3"/>
    <col min="14602" max="14602" width="17.33203125" style="3" customWidth="1"/>
    <col min="14603" max="14848" width="10.83203125" style="3"/>
    <col min="14849" max="14849" width="13" style="3" customWidth="1"/>
    <col min="14850" max="14850" width="13.6640625" style="3" customWidth="1"/>
    <col min="14851" max="14851" width="11.33203125" style="3" customWidth="1"/>
    <col min="14852" max="14854" width="9.6640625" style="3" customWidth="1"/>
    <col min="14855" max="14855" width="10.83203125" style="3"/>
    <col min="14856" max="14856" width="9.83203125" style="3" customWidth="1"/>
    <col min="14857" max="14857" width="10.83203125" style="3"/>
    <col min="14858" max="14858" width="17.33203125" style="3" customWidth="1"/>
    <col min="14859" max="15104" width="10.83203125" style="3"/>
    <col min="15105" max="15105" width="13" style="3" customWidth="1"/>
    <col min="15106" max="15106" width="13.6640625" style="3" customWidth="1"/>
    <col min="15107" max="15107" width="11.33203125" style="3" customWidth="1"/>
    <col min="15108" max="15110" width="9.6640625" style="3" customWidth="1"/>
    <col min="15111" max="15111" width="10.83203125" style="3"/>
    <col min="15112" max="15112" width="9.83203125" style="3" customWidth="1"/>
    <col min="15113" max="15113" width="10.83203125" style="3"/>
    <col min="15114" max="15114" width="17.33203125" style="3" customWidth="1"/>
    <col min="15115" max="15360" width="10.83203125" style="3"/>
    <col min="15361" max="15361" width="13" style="3" customWidth="1"/>
    <col min="15362" max="15362" width="13.6640625" style="3" customWidth="1"/>
    <col min="15363" max="15363" width="11.33203125" style="3" customWidth="1"/>
    <col min="15364" max="15366" width="9.6640625" style="3" customWidth="1"/>
    <col min="15367" max="15367" width="10.83203125" style="3"/>
    <col min="15368" max="15368" width="9.83203125" style="3" customWidth="1"/>
    <col min="15369" max="15369" width="10.83203125" style="3"/>
    <col min="15370" max="15370" width="17.33203125" style="3" customWidth="1"/>
    <col min="15371" max="15616" width="10.83203125" style="3"/>
    <col min="15617" max="15617" width="13" style="3" customWidth="1"/>
    <col min="15618" max="15618" width="13.6640625" style="3" customWidth="1"/>
    <col min="15619" max="15619" width="11.33203125" style="3" customWidth="1"/>
    <col min="15620" max="15622" width="9.6640625" style="3" customWidth="1"/>
    <col min="15623" max="15623" width="10.83203125" style="3"/>
    <col min="15624" max="15624" width="9.83203125" style="3" customWidth="1"/>
    <col min="15625" max="15625" width="10.83203125" style="3"/>
    <col min="15626" max="15626" width="17.33203125" style="3" customWidth="1"/>
    <col min="15627" max="15872" width="10.83203125" style="3"/>
    <col min="15873" max="15873" width="13" style="3" customWidth="1"/>
    <col min="15874" max="15874" width="13.6640625" style="3" customWidth="1"/>
    <col min="15875" max="15875" width="11.33203125" style="3" customWidth="1"/>
    <col min="15876" max="15878" width="9.6640625" style="3" customWidth="1"/>
    <col min="15879" max="15879" width="10.83203125" style="3"/>
    <col min="15880" max="15880" width="9.83203125" style="3" customWidth="1"/>
    <col min="15881" max="15881" width="10.83203125" style="3"/>
    <col min="15882" max="15882" width="17.33203125" style="3" customWidth="1"/>
    <col min="15883" max="16128" width="10.83203125" style="3"/>
    <col min="16129" max="16129" width="13" style="3" customWidth="1"/>
    <col min="16130" max="16130" width="13.6640625" style="3" customWidth="1"/>
    <col min="16131" max="16131" width="11.33203125" style="3" customWidth="1"/>
    <col min="16132" max="16134" width="9.6640625" style="3" customWidth="1"/>
    <col min="16135" max="16135" width="10.83203125" style="3"/>
    <col min="16136" max="16136" width="9.83203125" style="3" customWidth="1"/>
    <col min="16137" max="16137" width="10.83203125" style="3"/>
    <col min="16138" max="16138" width="17.33203125" style="3" customWidth="1"/>
    <col min="16139" max="16384" width="10.83203125" style="3"/>
  </cols>
  <sheetData>
    <row r="1" spans="1:8" s="1" customFormat="1" ht="16.5" customHeight="1" x14ac:dyDescent="0.2">
      <c r="A1" s="149" t="s">
        <v>85</v>
      </c>
      <c r="B1" s="149"/>
      <c r="C1" s="149"/>
      <c r="D1" s="149"/>
      <c r="E1" s="149"/>
      <c r="F1" s="149"/>
      <c r="G1" s="149"/>
      <c r="H1" s="149"/>
    </row>
    <row r="2" spans="1:8" s="5" customFormat="1" ht="27" customHeight="1" x14ac:dyDescent="0.2">
      <c r="A2" s="4" t="s">
        <v>0</v>
      </c>
      <c r="B2" s="150" t="s">
        <v>47</v>
      </c>
      <c r="C2" s="151"/>
      <c r="D2" s="151"/>
      <c r="E2" s="151"/>
      <c r="F2" s="151"/>
      <c r="G2" s="151"/>
      <c r="H2" s="151"/>
    </row>
    <row r="3" spans="1:8" x14ac:dyDescent="0.15">
      <c r="A3" s="6" t="s">
        <v>1</v>
      </c>
      <c r="B3" s="2"/>
      <c r="C3" s="7">
        <v>43101</v>
      </c>
      <c r="D3" s="7">
        <v>43465</v>
      </c>
      <c r="E3" s="2"/>
      <c r="F3" s="2"/>
      <c r="G3" s="2"/>
      <c r="H3" s="2"/>
    </row>
    <row r="4" spans="1:8" x14ac:dyDescent="0.15">
      <c r="A4" s="2"/>
      <c r="B4" s="2"/>
      <c r="C4" s="2"/>
      <c r="D4" s="2"/>
      <c r="E4" s="2"/>
      <c r="F4" s="2"/>
      <c r="G4" s="2"/>
      <c r="H4" s="2"/>
    </row>
    <row r="5" spans="1:8" x14ac:dyDescent="0.15">
      <c r="A5" s="8" t="s">
        <v>2</v>
      </c>
      <c r="B5" s="9">
        <v>6</v>
      </c>
      <c r="C5" s="2" t="s">
        <v>26</v>
      </c>
      <c r="D5" s="2"/>
      <c r="E5" s="2"/>
      <c r="F5" s="10"/>
      <c r="G5" s="2" t="s">
        <v>39</v>
      </c>
      <c r="H5" s="2"/>
    </row>
    <row r="6" spans="1:8" x14ac:dyDescent="0.15">
      <c r="A6" s="2"/>
      <c r="B6" s="2"/>
      <c r="C6" s="2" t="s">
        <v>3</v>
      </c>
      <c r="D6" s="9">
        <v>250</v>
      </c>
      <c r="E6" s="11"/>
      <c r="F6" s="11"/>
      <c r="G6" s="2" t="s">
        <v>3</v>
      </c>
      <c r="H6" s="12">
        <f>B5*D6*C8</f>
        <v>1500</v>
      </c>
    </row>
    <row r="7" spans="1:8" x14ac:dyDescent="0.15">
      <c r="A7" s="2"/>
      <c r="B7" s="2"/>
      <c r="C7" s="2"/>
      <c r="D7" s="2"/>
      <c r="E7" s="2"/>
      <c r="F7" s="2"/>
      <c r="G7" s="2"/>
      <c r="H7" s="2"/>
    </row>
    <row r="8" spans="1:8" x14ac:dyDescent="0.15">
      <c r="A8" s="2" t="s">
        <v>4</v>
      </c>
      <c r="B8" s="13"/>
      <c r="C8" s="14">
        <v>1</v>
      </c>
      <c r="D8" s="10"/>
      <c r="E8" s="2"/>
      <c r="F8" s="2"/>
      <c r="G8" s="15"/>
      <c r="H8" s="15"/>
    </row>
    <row r="9" spans="1:8" x14ac:dyDescent="0.15">
      <c r="A9" s="2"/>
      <c r="B9" s="2"/>
      <c r="C9" s="2"/>
      <c r="D9" s="2"/>
      <c r="E9" s="2"/>
      <c r="F9" s="2"/>
      <c r="G9" s="2"/>
      <c r="H9" s="16"/>
    </row>
    <row r="10" spans="1:8" x14ac:dyDescent="0.15">
      <c r="A10" s="2"/>
      <c r="B10" s="2"/>
      <c r="C10" s="2" t="s">
        <v>5</v>
      </c>
      <c r="D10" s="2"/>
      <c r="E10" s="2" t="s">
        <v>6</v>
      </c>
      <c r="F10" s="2"/>
      <c r="G10" s="2"/>
      <c r="H10" s="2"/>
    </row>
    <row r="11" spans="1:8" x14ac:dyDescent="0.15">
      <c r="A11" s="17" t="s">
        <v>7</v>
      </c>
      <c r="B11" s="17"/>
      <c r="C11" s="18"/>
      <c r="D11" s="19" t="s">
        <v>8</v>
      </c>
      <c r="E11" s="18"/>
      <c r="F11" s="20" t="s">
        <v>8</v>
      </c>
      <c r="G11" s="21" t="s">
        <v>9</v>
      </c>
      <c r="H11" s="22"/>
    </row>
    <row r="12" spans="1:8" x14ac:dyDescent="0.15">
      <c r="A12" s="17"/>
      <c r="B12" s="17"/>
      <c r="C12" s="23" t="s">
        <v>10</v>
      </c>
      <c r="D12" s="24" t="s">
        <v>10</v>
      </c>
      <c r="E12" s="23" t="s">
        <v>10</v>
      </c>
      <c r="F12" s="25" t="s">
        <v>10</v>
      </c>
      <c r="G12" s="26"/>
      <c r="H12" s="27"/>
    </row>
    <row r="13" spans="1:8" x14ac:dyDescent="0.15">
      <c r="A13" s="17"/>
      <c r="B13" s="17"/>
      <c r="C13" s="28">
        <v>7</v>
      </c>
      <c r="D13" s="29">
        <v>8</v>
      </c>
      <c r="E13" s="30"/>
      <c r="F13" s="31"/>
      <c r="G13" s="32"/>
      <c r="H13" s="31"/>
    </row>
    <row r="14" spans="1:8" x14ac:dyDescent="0.15">
      <c r="A14" s="33"/>
      <c r="B14" s="33"/>
      <c r="C14" s="33"/>
      <c r="D14" s="33"/>
      <c r="E14" s="33"/>
      <c r="F14" s="33"/>
      <c r="G14" s="33"/>
      <c r="H14" s="33"/>
    </row>
    <row r="15" spans="1:8" x14ac:dyDescent="0.15">
      <c r="A15" s="160" t="s">
        <v>94</v>
      </c>
      <c r="B15" s="161"/>
      <c r="C15" s="147"/>
      <c r="D15" s="148"/>
      <c r="E15" s="39"/>
      <c r="F15" s="39"/>
      <c r="G15" s="162"/>
      <c r="H15" s="163"/>
    </row>
    <row r="16" spans="1:8" ht="15" customHeight="1" x14ac:dyDescent="0.15">
      <c r="A16" s="152" t="s">
        <v>77</v>
      </c>
      <c r="B16" s="153"/>
      <c r="C16" s="145">
        <f>((3000*13)* (1+B44))/2</f>
        <v>23685.09</v>
      </c>
      <c r="D16" s="146"/>
      <c r="E16" s="146"/>
      <c r="F16" s="146"/>
      <c r="G16" s="154" t="s">
        <v>36</v>
      </c>
      <c r="H16" s="155"/>
    </row>
    <row r="17" spans="1:8" x14ac:dyDescent="0.15">
      <c r="A17" s="156" t="s">
        <v>78</v>
      </c>
      <c r="B17" s="157"/>
      <c r="C17" s="97">
        <f>((3000*13)* (1+B44))/10</f>
        <v>4737.018</v>
      </c>
      <c r="D17" s="64"/>
      <c r="E17" s="64"/>
      <c r="F17" s="64"/>
      <c r="G17" s="158" t="s">
        <v>89</v>
      </c>
      <c r="H17" s="159"/>
    </row>
    <row r="18" spans="1:8" ht="15.75" customHeight="1" x14ac:dyDescent="0.15">
      <c r="A18" s="156" t="s">
        <v>79</v>
      </c>
      <c r="B18" s="157"/>
      <c r="C18" s="97">
        <f>((3000*13)* (1+B44))/20</f>
        <v>2368.509</v>
      </c>
      <c r="D18" s="64"/>
      <c r="E18" s="64"/>
      <c r="F18" s="64"/>
      <c r="G18" s="158" t="s">
        <v>90</v>
      </c>
      <c r="H18" s="159"/>
    </row>
    <row r="19" spans="1:8" ht="15.75" customHeight="1" thickBot="1" x14ac:dyDescent="0.2">
      <c r="A19" s="164" t="s">
        <v>80</v>
      </c>
      <c r="B19" s="165"/>
      <c r="C19" s="143">
        <f>((3000*13)* (1+B44))/10</f>
        <v>4737.018</v>
      </c>
      <c r="D19" s="144"/>
      <c r="E19" s="68"/>
      <c r="F19" s="68"/>
      <c r="G19" s="166" t="s">
        <v>89</v>
      </c>
      <c r="H19" s="167"/>
    </row>
    <row r="20" spans="1:8" ht="15.75" customHeight="1" thickBot="1" x14ac:dyDescent="0.2">
      <c r="A20" s="168" t="s">
        <v>95</v>
      </c>
      <c r="B20" s="169"/>
      <c r="C20" s="36">
        <f>C18+C16</f>
        <v>26053.599000000002</v>
      </c>
      <c r="D20" s="37">
        <f>C20/H6</f>
        <v>17.369066</v>
      </c>
      <c r="E20" s="66"/>
      <c r="F20" s="67"/>
      <c r="G20" s="95"/>
      <c r="H20" s="96"/>
    </row>
    <row r="21" spans="1:8" x14ac:dyDescent="0.15">
      <c r="A21" s="40" t="s">
        <v>11</v>
      </c>
      <c r="B21" s="41"/>
      <c r="C21" s="42"/>
      <c r="D21" s="43"/>
      <c r="E21" s="38"/>
      <c r="F21" s="39"/>
      <c r="G21" s="69"/>
      <c r="H21" s="62"/>
    </row>
    <row r="22" spans="1:8" x14ac:dyDescent="0.15">
      <c r="A22" s="44" t="s">
        <v>12</v>
      </c>
      <c r="B22" s="45"/>
      <c r="C22" s="46">
        <f>SUM(D22*H6)</f>
        <v>3345</v>
      </c>
      <c r="D22" s="47">
        <v>2.23</v>
      </c>
      <c r="E22" s="38"/>
      <c r="F22" s="39"/>
      <c r="G22" s="69" t="s">
        <v>37</v>
      </c>
      <c r="H22" s="62"/>
    </row>
    <row r="23" spans="1:8" x14ac:dyDescent="0.15">
      <c r="A23" s="44" t="s">
        <v>13</v>
      </c>
      <c r="B23" s="45"/>
      <c r="C23" s="46">
        <f>D23*H6</f>
        <v>120</v>
      </c>
      <c r="D23" s="47">
        <v>0.08</v>
      </c>
      <c r="E23" s="38"/>
      <c r="F23" s="39"/>
      <c r="G23" s="69" t="s">
        <v>37</v>
      </c>
      <c r="H23" s="62"/>
    </row>
    <row r="24" spans="1:8" x14ac:dyDescent="0.15">
      <c r="A24" s="44" t="s">
        <v>14</v>
      </c>
      <c r="B24" s="45"/>
      <c r="C24" s="46">
        <f>D24*H6</f>
        <v>4005</v>
      </c>
      <c r="D24" s="47">
        <v>2.67</v>
      </c>
      <c r="E24" s="38"/>
      <c r="F24" s="39"/>
      <c r="G24" s="69" t="s">
        <v>37</v>
      </c>
      <c r="H24" s="62"/>
    </row>
    <row r="25" spans="1:8" x14ac:dyDescent="0.15">
      <c r="A25" s="44" t="s">
        <v>15</v>
      </c>
      <c r="B25" s="45"/>
      <c r="C25" s="46">
        <f>204.52*B5</f>
        <v>1227.1200000000001</v>
      </c>
      <c r="D25" s="47">
        <f>C25/H6</f>
        <v>0.81808000000000003</v>
      </c>
      <c r="E25" s="38"/>
      <c r="F25" s="39"/>
      <c r="G25" s="69" t="s">
        <v>37</v>
      </c>
      <c r="H25" s="62"/>
    </row>
    <row r="26" spans="1:8" x14ac:dyDescent="0.15">
      <c r="A26" s="44" t="s">
        <v>16</v>
      </c>
      <c r="B26" s="45"/>
      <c r="C26" s="46">
        <f>D26*H6</f>
        <v>1590</v>
      </c>
      <c r="D26" s="48">
        <v>1.06</v>
      </c>
      <c r="E26" s="38"/>
      <c r="F26" s="39"/>
      <c r="G26" s="69" t="s">
        <v>37</v>
      </c>
      <c r="H26" s="62"/>
    </row>
    <row r="27" spans="1:8" x14ac:dyDescent="0.15">
      <c r="A27" s="44" t="s">
        <v>17</v>
      </c>
      <c r="B27" s="45"/>
      <c r="C27" s="46">
        <f>D27*H6</f>
        <v>885</v>
      </c>
      <c r="D27" s="47">
        <v>0.59</v>
      </c>
      <c r="E27" s="38"/>
      <c r="F27" s="39"/>
      <c r="G27" s="69" t="s">
        <v>37</v>
      </c>
      <c r="H27" s="62"/>
    </row>
    <row r="28" spans="1:8" ht="14" thickBot="1" x14ac:dyDescent="0.2">
      <c r="A28" s="21" t="s">
        <v>18</v>
      </c>
      <c r="B28" s="22"/>
      <c r="C28" s="49">
        <f>D28*H6</f>
        <v>645</v>
      </c>
      <c r="D28" s="50">
        <v>0.43</v>
      </c>
      <c r="E28" s="38"/>
      <c r="F28" s="39"/>
      <c r="G28" s="69" t="s">
        <v>37</v>
      </c>
      <c r="H28" s="62"/>
    </row>
    <row r="29" spans="1:8" ht="14" thickBot="1" x14ac:dyDescent="0.2">
      <c r="A29" s="34" t="s">
        <v>19</v>
      </c>
      <c r="B29" s="35"/>
      <c r="C29" s="51">
        <f>SUM(C22:C28)</f>
        <v>11817.12</v>
      </c>
      <c r="D29" s="37">
        <f>SUM(D22:D28)</f>
        <v>7.8780800000000006</v>
      </c>
      <c r="E29" s="38"/>
      <c r="F29" s="39"/>
      <c r="G29" s="69"/>
      <c r="H29" s="62"/>
    </row>
    <row r="30" spans="1:8" x14ac:dyDescent="0.15">
      <c r="A30" s="40" t="s">
        <v>20</v>
      </c>
      <c r="B30" s="31"/>
      <c r="C30" s="52"/>
      <c r="D30" s="53"/>
      <c r="E30" s="54"/>
      <c r="F30" s="55"/>
      <c r="G30" s="70"/>
      <c r="H30" s="71"/>
    </row>
    <row r="31" spans="1:8" x14ac:dyDescent="0.15">
      <c r="A31" s="44" t="s">
        <v>21</v>
      </c>
      <c r="B31" s="45"/>
      <c r="C31" s="46">
        <f>370*B5</f>
        <v>2220</v>
      </c>
      <c r="D31" s="47">
        <f>C31/H6</f>
        <v>1.48</v>
      </c>
      <c r="E31" s="38"/>
      <c r="F31" s="39"/>
      <c r="G31" s="69" t="s">
        <v>38</v>
      </c>
      <c r="H31" s="62"/>
    </row>
    <row r="32" spans="1:8" x14ac:dyDescent="0.15">
      <c r="A32" s="44" t="s">
        <v>22</v>
      </c>
      <c r="B32" s="45"/>
      <c r="C32" s="56">
        <f>D32*H6</f>
        <v>2490</v>
      </c>
      <c r="D32" s="47">
        <v>1.66</v>
      </c>
      <c r="E32" s="38"/>
      <c r="F32" s="39"/>
      <c r="G32" s="69" t="s">
        <v>38</v>
      </c>
      <c r="H32" s="62"/>
    </row>
    <row r="33" spans="1:10" ht="14" thickBot="1" x14ac:dyDescent="0.2">
      <c r="A33" s="21" t="s">
        <v>23</v>
      </c>
      <c r="B33" s="22"/>
      <c r="C33" s="57">
        <f>SUM(17436*1.5%)*B5</f>
        <v>1569.2399999999998</v>
      </c>
      <c r="D33" s="47">
        <v>0.63</v>
      </c>
      <c r="E33" s="38"/>
      <c r="F33" s="39"/>
      <c r="G33" s="69" t="s">
        <v>38</v>
      </c>
      <c r="H33" s="62"/>
    </row>
    <row r="34" spans="1:10" ht="14" thickBot="1" x14ac:dyDescent="0.2">
      <c r="A34" s="34" t="s">
        <v>24</v>
      </c>
      <c r="B34" s="35"/>
      <c r="C34" s="36">
        <f>SUM(C31:C33)</f>
        <v>6279.24</v>
      </c>
      <c r="D34" s="37">
        <f>SUM(D31:D33)</f>
        <v>3.7699999999999996</v>
      </c>
      <c r="E34" s="38"/>
      <c r="F34" s="39"/>
      <c r="G34" s="69"/>
      <c r="H34" s="62"/>
    </row>
    <row r="35" spans="1:10" ht="14" thickBot="1" x14ac:dyDescent="0.2">
      <c r="A35" s="34" t="s">
        <v>25</v>
      </c>
      <c r="B35" s="35"/>
      <c r="C35" s="109">
        <f>C34+C29+C20</f>
        <v>44149.959000000003</v>
      </c>
      <c r="D35" s="110">
        <f>D34+D29+D20</f>
        <v>29.017146</v>
      </c>
      <c r="E35" s="38"/>
      <c r="F35" s="39"/>
      <c r="G35" s="69"/>
      <c r="H35" s="62"/>
      <c r="I35" s="58"/>
      <c r="J35" s="58"/>
    </row>
    <row r="36" spans="1:10" ht="14" thickBot="1" x14ac:dyDescent="0.2">
      <c r="A36" s="59"/>
      <c r="B36" s="33"/>
      <c r="C36" s="60"/>
      <c r="D36" s="61"/>
      <c r="E36" s="33"/>
      <c r="F36" s="33"/>
      <c r="G36" s="33"/>
      <c r="H36" s="33"/>
    </row>
    <row r="37" spans="1:10" ht="19.5" customHeight="1" x14ac:dyDescent="0.15">
      <c r="A37" s="80" t="s">
        <v>40</v>
      </c>
      <c r="B37" s="81" t="s">
        <v>28</v>
      </c>
      <c r="C37" s="33"/>
      <c r="D37" s="90" t="s">
        <v>65</v>
      </c>
      <c r="E37" s="91" t="s">
        <v>42</v>
      </c>
      <c r="F37" s="92" t="s">
        <v>43</v>
      </c>
      <c r="G37" s="93" t="s">
        <v>44</v>
      </c>
      <c r="H37" s="33"/>
    </row>
    <row r="38" spans="1:10" x14ac:dyDescent="0.15">
      <c r="A38" s="82" t="s">
        <v>29</v>
      </c>
      <c r="B38" s="83">
        <v>1.9470000000000001E-2</v>
      </c>
      <c r="D38" s="88" t="s">
        <v>41</v>
      </c>
      <c r="E38" s="65">
        <v>3</v>
      </c>
      <c r="F38" s="73">
        <v>400</v>
      </c>
      <c r="G38" s="138">
        <f>F38*E38*12</f>
        <v>14400</v>
      </c>
    </row>
    <row r="39" spans="1:10" x14ac:dyDescent="0.15">
      <c r="A39" s="82" t="s">
        <v>30</v>
      </c>
      <c r="B39" s="83">
        <v>7.2999999999999995E-2</v>
      </c>
      <c r="D39" s="88" t="s">
        <v>41</v>
      </c>
      <c r="E39" s="64">
        <v>3</v>
      </c>
      <c r="F39" s="72">
        <v>300</v>
      </c>
      <c r="G39" s="139">
        <f>F39*E39*12</f>
        <v>10800</v>
      </c>
    </row>
    <row r="40" spans="1:10" ht="14" thickBot="1" x14ac:dyDescent="0.2">
      <c r="A40" s="82" t="s">
        <v>31</v>
      </c>
      <c r="B40" s="83">
        <v>9.35E-2</v>
      </c>
      <c r="D40" s="89" t="s">
        <v>45</v>
      </c>
      <c r="E40" s="76">
        <f>SUM(E38:E39)</f>
        <v>6</v>
      </c>
      <c r="F40" s="142">
        <f>SUM(F38:F39)</f>
        <v>700</v>
      </c>
      <c r="G40" s="140">
        <f>G39+G38</f>
        <v>25200</v>
      </c>
      <c r="H40" s="77">
        <f>C35-G40</f>
        <v>18949.959000000003</v>
      </c>
    </row>
    <row r="41" spans="1:10" ht="14" thickBot="1" x14ac:dyDescent="0.2">
      <c r="A41" s="82" t="s">
        <v>32</v>
      </c>
      <c r="B41" s="83">
        <v>1.2749999999999999E-2</v>
      </c>
      <c r="D41" s="170" t="s">
        <v>83</v>
      </c>
      <c r="E41" s="171"/>
      <c r="F41" s="172"/>
      <c r="G41" s="108">
        <f>C16</f>
        <v>23685.09</v>
      </c>
      <c r="H41" s="63"/>
    </row>
    <row r="42" spans="1:10" ht="15.75" customHeight="1" thickBot="1" x14ac:dyDescent="0.2">
      <c r="A42" s="82" t="s">
        <v>33</v>
      </c>
      <c r="B42" s="83">
        <v>1.4999999999999999E-2</v>
      </c>
      <c r="D42" s="170" t="s">
        <v>48</v>
      </c>
      <c r="E42" s="171"/>
      <c r="F42" s="172"/>
      <c r="G42" s="108">
        <f>D29*H6</f>
        <v>11817.12</v>
      </c>
      <c r="H42" s="77">
        <f>H40-G42</f>
        <v>7132.8390000000018</v>
      </c>
    </row>
    <row r="43" spans="1:10" ht="14" thickBot="1" x14ac:dyDescent="0.2">
      <c r="A43" s="84" t="s">
        <v>34</v>
      </c>
      <c r="B43" s="85">
        <v>8.9999999999999998E-4</v>
      </c>
      <c r="D43" s="3" t="s">
        <v>50</v>
      </c>
    </row>
    <row r="44" spans="1:10" ht="14" thickBot="1" x14ac:dyDescent="0.2">
      <c r="A44" s="86" t="s">
        <v>35</v>
      </c>
      <c r="B44" s="87">
        <v>0.21462000000000003</v>
      </c>
      <c r="D44" s="3" t="s">
        <v>46</v>
      </c>
    </row>
    <row r="46" spans="1:10" ht="6" customHeight="1" x14ac:dyDescent="0.15"/>
    <row r="47" spans="1:10" s="78" customFormat="1" ht="14" thickBot="1" x14ac:dyDescent="0.2">
      <c r="A47" s="127"/>
      <c r="B47" s="127"/>
      <c r="C47" s="127"/>
      <c r="D47" s="127"/>
      <c r="E47" s="127"/>
      <c r="F47" s="127"/>
      <c r="G47" s="127"/>
      <c r="H47" s="127"/>
    </row>
    <row r="48" spans="1:10" x14ac:dyDescent="0.15">
      <c r="A48" s="129"/>
      <c r="B48" s="173" t="s">
        <v>68</v>
      </c>
      <c r="C48" s="173"/>
      <c r="D48" s="173" t="s">
        <v>67</v>
      </c>
      <c r="E48" s="173"/>
      <c r="F48" s="130" t="s">
        <v>70</v>
      </c>
      <c r="G48" s="173" t="s">
        <v>71</v>
      </c>
      <c r="H48" s="174"/>
    </row>
    <row r="49" spans="1:8" ht="39" x14ac:dyDescent="0.15">
      <c r="A49" s="131" t="s">
        <v>66</v>
      </c>
      <c r="B49" s="175">
        <f>C35</f>
        <v>44149.959000000003</v>
      </c>
      <c r="C49" s="175"/>
      <c r="D49" s="176">
        <f>G40+G42+C16</f>
        <v>60702.210000000006</v>
      </c>
      <c r="E49" s="177"/>
      <c r="F49" s="196" t="s">
        <v>99</v>
      </c>
      <c r="G49" s="128" t="s">
        <v>84</v>
      </c>
      <c r="H49" s="141">
        <f>D49-B49</f>
        <v>16552.251000000004</v>
      </c>
    </row>
  </sheetData>
  <mergeCells count="20">
    <mergeCell ref="D41:F41"/>
    <mergeCell ref="B48:C48"/>
    <mergeCell ref="D48:E48"/>
    <mergeCell ref="G48:H48"/>
    <mergeCell ref="B49:C49"/>
    <mergeCell ref="D49:E49"/>
    <mergeCell ref="D42:F42"/>
    <mergeCell ref="A18:B18"/>
    <mergeCell ref="G18:H18"/>
    <mergeCell ref="A19:B19"/>
    <mergeCell ref="G19:H19"/>
    <mergeCell ref="A20:B20"/>
    <mergeCell ref="A1:H1"/>
    <mergeCell ref="B2:H2"/>
    <mergeCell ref="A16:B16"/>
    <mergeCell ref="G16:H16"/>
    <mergeCell ref="A17:B17"/>
    <mergeCell ref="G17:H17"/>
    <mergeCell ref="A15:B15"/>
    <mergeCell ref="G15:H1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46" zoomScale="171" zoomScaleNormal="171" zoomScalePageLayoutView="171" workbookViewId="0">
      <selection activeCell="F60" sqref="F60:F61"/>
    </sheetView>
  </sheetViews>
  <sheetFormatPr baseColWidth="10" defaultRowHeight="13" x14ac:dyDescent="0.15"/>
  <cols>
    <col min="1" max="1" width="26.5" style="3" customWidth="1"/>
    <col min="2" max="2" width="7.6640625" style="3" customWidth="1"/>
    <col min="3" max="3" width="11.33203125" style="3" customWidth="1"/>
    <col min="4" max="4" width="9.6640625" style="3" customWidth="1"/>
    <col min="5" max="5" width="7.6640625" style="3" customWidth="1"/>
    <col min="6" max="6" width="21.83203125" style="3" customWidth="1"/>
    <col min="7" max="7" width="13.5" style="3" customWidth="1"/>
    <col min="8" max="8" width="13.33203125" style="3" customWidth="1"/>
    <col min="9" max="9" width="10.83203125" style="3"/>
    <col min="10" max="10" width="17.33203125" style="3" customWidth="1"/>
    <col min="11" max="256" width="10.83203125" style="3"/>
    <col min="257" max="257" width="13" style="3" customWidth="1"/>
    <col min="258" max="258" width="13.6640625" style="3" customWidth="1"/>
    <col min="259" max="259" width="11.33203125" style="3" customWidth="1"/>
    <col min="260" max="262" width="9.6640625" style="3" customWidth="1"/>
    <col min="263" max="263" width="10.83203125" style="3"/>
    <col min="264" max="264" width="9.83203125" style="3" customWidth="1"/>
    <col min="265" max="265" width="10.83203125" style="3"/>
    <col min="266" max="266" width="17.33203125" style="3" customWidth="1"/>
    <col min="267" max="512" width="10.83203125" style="3"/>
    <col min="513" max="513" width="13" style="3" customWidth="1"/>
    <col min="514" max="514" width="13.6640625" style="3" customWidth="1"/>
    <col min="515" max="515" width="11.33203125" style="3" customWidth="1"/>
    <col min="516" max="518" width="9.6640625" style="3" customWidth="1"/>
    <col min="519" max="519" width="10.83203125" style="3"/>
    <col min="520" max="520" width="9.83203125" style="3" customWidth="1"/>
    <col min="521" max="521" width="10.83203125" style="3"/>
    <col min="522" max="522" width="17.33203125" style="3" customWidth="1"/>
    <col min="523" max="768" width="10.83203125" style="3"/>
    <col min="769" max="769" width="13" style="3" customWidth="1"/>
    <col min="770" max="770" width="13.6640625" style="3" customWidth="1"/>
    <col min="771" max="771" width="11.33203125" style="3" customWidth="1"/>
    <col min="772" max="774" width="9.6640625" style="3" customWidth="1"/>
    <col min="775" max="775" width="10.83203125" style="3"/>
    <col min="776" max="776" width="9.83203125" style="3" customWidth="1"/>
    <col min="777" max="777" width="10.83203125" style="3"/>
    <col min="778" max="778" width="17.33203125" style="3" customWidth="1"/>
    <col min="779" max="1024" width="10.83203125" style="3"/>
    <col min="1025" max="1025" width="13" style="3" customWidth="1"/>
    <col min="1026" max="1026" width="13.6640625" style="3" customWidth="1"/>
    <col min="1027" max="1027" width="11.33203125" style="3" customWidth="1"/>
    <col min="1028" max="1030" width="9.6640625" style="3" customWidth="1"/>
    <col min="1031" max="1031" width="10.83203125" style="3"/>
    <col min="1032" max="1032" width="9.83203125" style="3" customWidth="1"/>
    <col min="1033" max="1033" width="10.83203125" style="3"/>
    <col min="1034" max="1034" width="17.33203125" style="3" customWidth="1"/>
    <col min="1035" max="1280" width="10.83203125" style="3"/>
    <col min="1281" max="1281" width="13" style="3" customWidth="1"/>
    <col min="1282" max="1282" width="13.6640625" style="3" customWidth="1"/>
    <col min="1283" max="1283" width="11.33203125" style="3" customWidth="1"/>
    <col min="1284" max="1286" width="9.6640625" style="3" customWidth="1"/>
    <col min="1287" max="1287" width="10.83203125" style="3"/>
    <col min="1288" max="1288" width="9.83203125" style="3" customWidth="1"/>
    <col min="1289" max="1289" width="10.83203125" style="3"/>
    <col min="1290" max="1290" width="17.33203125" style="3" customWidth="1"/>
    <col min="1291" max="1536" width="10.83203125" style="3"/>
    <col min="1537" max="1537" width="13" style="3" customWidth="1"/>
    <col min="1538" max="1538" width="13.6640625" style="3" customWidth="1"/>
    <col min="1539" max="1539" width="11.33203125" style="3" customWidth="1"/>
    <col min="1540" max="1542" width="9.6640625" style="3" customWidth="1"/>
    <col min="1543" max="1543" width="10.83203125" style="3"/>
    <col min="1544" max="1544" width="9.83203125" style="3" customWidth="1"/>
    <col min="1545" max="1545" width="10.83203125" style="3"/>
    <col min="1546" max="1546" width="17.33203125" style="3" customWidth="1"/>
    <col min="1547" max="1792" width="10.83203125" style="3"/>
    <col min="1793" max="1793" width="13" style="3" customWidth="1"/>
    <col min="1794" max="1794" width="13.6640625" style="3" customWidth="1"/>
    <col min="1795" max="1795" width="11.33203125" style="3" customWidth="1"/>
    <col min="1796" max="1798" width="9.6640625" style="3" customWidth="1"/>
    <col min="1799" max="1799" width="10.83203125" style="3"/>
    <col min="1800" max="1800" width="9.83203125" style="3" customWidth="1"/>
    <col min="1801" max="1801" width="10.83203125" style="3"/>
    <col min="1802" max="1802" width="17.33203125" style="3" customWidth="1"/>
    <col min="1803" max="2048" width="10.83203125" style="3"/>
    <col min="2049" max="2049" width="13" style="3" customWidth="1"/>
    <col min="2050" max="2050" width="13.6640625" style="3" customWidth="1"/>
    <col min="2051" max="2051" width="11.33203125" style="3" customWidth="1"/>
    <col min="2052" max="2054" width="9.6640625" style="3" customWidth="1"/>
    <col min="2055" max="2055" width="10.83203125" style="3"/>
    <col min="2056" max="2056" width="9.83203125" style="3" customWidth="1"/>
    <col min="2057" max="2057" width="10.83203125" style="3"/>
    <col min="2058" max="2058" width="17.33203125" style="3" customWidth="1"/>
    <col min="2059" max="2304" width="10.83203125" style="3"/>
    <col min="2305" max="2305" width="13" style="3" customWidth="1"/>
    <col min="2306" max="2306" width="13.6640625" style="3" customWidth="1"/>
    <col min="2307" max="2307" width="11.33203125" style="3" customWidth="1"/>
    <col min="2308" max="2310" width="9.6640625" style="3" customWidth="1"/>
    <col min="2311" max="2311" width="10.83203125" style="3"/>
    <col min="2312" max="2312" width="9.83203125" style="3" customWidth="1"/>
    <col min="2313" max="2313" width="10.83203125" style="3"/>
    <col min="2314" max="2314" width="17.33203125" style="3" customWidth="1"/>
    <col min="2315" max="2560" width="10.83203125" style="3"/>
    <col min="2561" max="2561" width="13" style="3" customWidth="1"/>
    <col min="2562" max="2562" width="13.6640625" style="3" customWidth="1"/>
    <col min="2563" max="2563" width="11.33203125" style="3" customWidth="1"/>
    <col min="2564" max="2566" width="9.6640625" style="3" customWidth="1"/>
    <col min="2567" max="2567" width="10.83203125" style="3"/>
    <col min="2568" max="2568" width="9.83203125" style="3" customWidth="1"/>
    <col min="2569" max="2569" width="10.83203125" style="3"/>
    <col min="2570" max="2570" width="17.33203125" style="3" customWidth="1"/>
    <col min="2571" max="2816" width="10.83203125" style="3"/>
    <col min="2817" max="2817" width="13" style="3" customWidth="1"/>
    <col min="2818" max="2818" width="13.6640625" style="3" customWidth="1"/>
    <col min="2819" max="2819" width="11.33203125" style="3" customWidth="1"/>
    <col min="2820" max="2822" width="9.6640625" style="3" customWidth="1"/>
    <col min="2823" max="2823" width="10.83203125" style="3"/>
    <col min="2824" max="2824" width="9.83203125" style="3" customWidth="1"/>
    <col min="2825" max="2825" width="10.83203125" style="3"/>
    <col min="2826" max="2826" width="17.33203125" style="3" customWidth="1"/>
    <col min="2827" max="3072" width="10.83203125" style="3"/>
    <col min="3073" max="3073" width="13" style="3" customWidth="1"/>
    <col min="3074" max="3074" width="13.6640625" style="3" customWidth="1"/>
    <col min="3075" max="3075" width="11.33203125" style="3" customWidth="1"/>
    <col min="3076" max="3078" width="9.6640625" style="3" customWidth="1"/>
    <col min="3079" max="3079" width="10.83203125" style="3"/>
    <col min="3080" max="3080" width="9.83203125" style="3" customWidth="1"/>
    <col min="3081" max="3081" width="10.83203125" style="3"/>
    <col min="3082" max="3082" width="17.33203125" style="3" customWidth="1"/>
    <col min="3083" max="3328" width="10.83203125" style="3"/>
    <col min="3329" max="3329" width="13" style="3" customWidth="1"/>
    <col min="3330" max="3330" width="13.6640625" style="3" customWidth="1"/>
    <col min="3331" max="3331" width="11.33203125" style="3" customWidth="1"/>
    <col min="3332" max="3334" width="9.6640625" style="3" customWidth="1"/>
    <col min="3335" max="3335" width="10.83203125" style="3"/>
    <col min="3336" max="3336" width="9.83203125" style="3" customWidth="1"/>
    <col min="3337" max="3337" width="10.83203125" style="3"/>
    <col min="3338" max="3338" width="17.33203125" style="3" customWidth="1"/>
    <col min="3339" max="3584" width="10.83203125" style="3"/>
    <col min="3585" max="3585" width="13" style="3" customWidth="1"/>
    <col min="3586" max="3586" width="13.6640625" style="3" customWidth="1"/>
    <col min="3587" max="3587" width="11.33203125" style="3" customWidth="1"/>
    <col min="3588" max="3590" width="9.6640625" style="3" customWidth="1"/>
    <col min="3591" max="3591" width="10.83203125" style="3"/>
    <col min="3592" max="3592" width="9.83203125" style="3" customWidth="1"/>
    <col min="3593" max="3593" width="10.83203125" style="3"/>
    <col min="3594" max="3594" width="17.33203125" style="3" customWidth="1"/>
    <col min="3595" max="3840" width="10.83203125" style="3"/>
    <col min="3841" max="3841" width="13" style="3" customWidth="1"/>
    <col min="3842" max="3842" width="13.6640625" style="3" customWidth="1"/>
    <col min="3843" max="3843" width="11.33203125" style="3" customWidth="1"/>
    <col min="3844" max="3846" width="9.6640625" style="3" customWidth="1"/>
    <col min="3847" max="3847" width="10.83203125" style="3"/>
    <col min="3848" max="3848" width="9.83203125" style="3" customWidth="1"/>
    <col min="3849" max="3849" width="10.83203125" style="3"/>
    <col min="3850" max="3850" width="17.33203125" style="3" customWidth="1"/>
    <col min="3851" max="4096" width="10.83203125" style="3"/>
    <col min="4097" max="4097" width="13" style="3" customWidth="1"/>
    <col min="4098" max="4098" width="13.6640625" style="3" customWidth="1"/>
    <col min="4099" max="4099" width="11.33203125" style="3" customWidth="1"/>
    <col min="4100" max="4102" width="9.6640625" style="3" customWidth="1"/>
    <col min="4103" max="4103" width="10.83203125" style="3"/>
    <col min="4104" max="4104" width="9.83203125" style="3" customWidth="1"/>
    <col min="4105" max="4105" width="10.83203125" style="3"/>
    <col min="4106" max="4106" width="17.33203125" style="3" customWidth="1"/>
    <col min="4107" max="4352" width="10.83203125" style="3"/>
    <col min="4353" max="4353" width="13" style="3" customWidth="1"/>
    <col min="4354" max="4354" width="13.6640625" style="3" customWidth="1"/>
    <col min="4355" max="4355" width="11.33203125" style="3" customWidth="1"/>
    <col min="4356" max="4358" width="9.6640625" style="3" customWidth="1"/>
    <col min="4359" max="4359" width="10.83203125" style="3"/>
    <col min="4360" max="4360" width="9.83203125" style="3" customWidth="1"/>
    <col min="4361" max="4361" width="10.83203125" style="3"/>
    <col min="4362" max="4362" width="17.33203125" style="3" customWidth="1"/>
    <col min="4363" max="4608" width="10.83203125" style="3"/>
    <col min="4609" max="4609" width="13" style="3" customWidth="1"/>
    <col min="4610" max="4610" width="13.6640625" style="3" customWidth="1"/>
    <col min="4611" max="4611" width="11.33203125" style="3" customWidth="1"/>
    <col min="4612" max="4614" width="9.6640625" style="3" customWidth="1"/>
    <col min="4615" max="4615" width="10.83203125" style="3"/>
    <col min="4616" max="4616" width="9.83203125" style="3" customWidth="1"/>
    <col min="4617" max="4617" width="10.83203125" style="3"/>
    <col min="4618" max="4618" width="17.33203125" style="3" customWidth="1"/>
    <col min="4619" max="4864" width="10.83203125" style="3"/>
    <col min="4865" max="4865" width="13" style="3" customWidth="1"/>
    <col min="4866" max="4866" width="13.6640625" style="3" customWidth="1"/>
    <col min="4867" max="4867" width="11.33203125" style="3" customWidth="1"/>
    <col min="4868" max="4870" width="9.6640625" style="3" customWidth="1"/>
    <col min="4871" max="4871" width="10.83203125" style="3"/>
    <col min="4872" max="4872" width="9.83203125" style="3" customWidth="1"/>
    <col min="4873" max="4873" width="10.83203125" style="3"/>
    <col min="4874" max="4874" width="17.33203125" style="3" customWidth="1"/>
    <col min="4875" max="5120" width="10.83203125" style="3"/>
    <col min="5121" max="5121" width="13" style="3" customWidth="1"/>
    <col min="5122" max="5122" width="13.6640625" style="3" customWidth="1"/>
    <col min="5123" max="5123" width="11.33203125" style="3" customWidth="1"/>
    <col min="5124" max="5126" width="9.6640625" style="3" customWidth="1"/>
    <col min="5127" max="5127" width="10.83203125" style="3"/>
    <col min="5128" max="5128" width="9.83203125" style="3" customWidth="1"/>
    <col min="5129" max="5129" width="10.83203125" style="3"/>
    <col min="5130" max="5130" width="17.33203125" style="3" customWidth="1"/>
    <col min="5131" max="5376" width="10.83203125" style="3"/>
    <col min="5377" max="5377" width="13" style="3" customWidth="1"/>
    <col min="5378" max="5378" width="13.6640625" style="3" customWidth="1"/>
    <col min="5379" max="5379" width="11.33203125" style="3" customWidth="1"/>
    <col min="5380" max="5382" width="9.6640625" style="3" customWidth="1"/>
    <col min="5383" max="5383" width="10.83203125" style="3"/>
    <col min="5384" max="5384" width="9.83203125" style="3" customWidth="1"/>
    <col min="5385" max="5385" width="10.83203125" style="3"/>
    <col min="5386" max="5386" width="17.33203125" style="3" customWidth="1"/>
    <col min="5387" max="5632" width="10.83203125" style="3"/>
    <col min="5633" max="5633" width="13" style="3" customWidth="1"/>
    <col min="5634" max="5634" width="13.6640625" style="3" customWidth="1"/>
    <col min="5635" max="5635" width="11.33203125" style="3" customWidth="1"/>
    <col min="5636" max="5638" width="9.6640625" style="3" customWidth="1"/>
    <col min="5639" max="5639" width="10.83203125" style="3"/>
    <col min="5640" max="5640" width="9.83203125" style="3" customWidth="1"/>
    <col min="5641" max="5641" width="10.83203125" style="3"/>
    <col min="5642" max="5642" width="17.33203125" style="3" customWidth="1"/>
    <col min="5643" max="5888" width="10.83203125" style="3"/>
    <col min="5889" max="5889" width="13" style="3" customWidth="1"/>
    <col min="5890" max="5890" width="13.6640625" style="3" customWidth="1"/>
    <col min="5891" max="5891" width="11.33203125" style="3" customWidth="1"/>
    <col min="5892" max="5894" width="9.6640625" style="3" customWidth="1"/>
    <col min="5895" max="5895" width="10.83203125" style="3"/>
    <col min="5896" max="5896" width="9.83203125" style="3" customWidth="1"/>
    <col min="5897" max="5897" width="10.83203125" style="3"/>
    <col min="5898" max="5898" width="17.33203125" style="3" customWidth="1"/>
    <col min="5899" max="6144" width="10.83203125" style="3"/>
    <col min="6145" max="6145" width="13" style="3" customWidth="1"/>
    <col min="6146" max="6146" width="13.6640625" style="3" customWidth="1"/>
    <col min="6147" max="6147" width="11.33203125" style="3" customWidth="1"/>
    <col min="6148" max="6150" width="9.6640625" style="3" customWidth="1"/>
    <col min="6151" max="6151" width="10.83203125" style="3"/>
    <col min="6152" max="6152" width="9.83203125" style="3" customWidth="1"/>
    <col min="6153" max="6153" width="10.83203125" style="3"/>
    <col min="6154" max="6154" width="17.33203125" style="3" customWidth="1"/>
    <col min="6155" max="6400" width="10.83203125" style="3"/>
    <col min="6401" max="6401" width="13" style="3" customWidth="1"/>
    <col min="6402" max="6402" width="13.6640625" style="3" customWidth="1"/>
    <col min="6403" max="6403" width="11.33203125" style="3" customWidth="1"/>
    <col min="6404" max="6406" width="9.6640625" style="3" customWidth="1"/>
    <col min="6407" max="6407" width="10.83203125" style="3"/>
    <col min="6408" max="6408" width="9.83203125" style="3" customWidth="1"/>
    <col min="6409" max="6409" width="10.83203125" style="3"/>
    <col min="6410" max="6410" width="17.33203125" style="3" customWidth="1"/>
    <col min="6411" max="6656" width="10.83203125" style="3"/>
    <col min="6657" max="6657" width="13" style="3" customWidth="1"/>
    <col min="6658" max="6658" width="13.6640625" style="3" customWidth="1"/>
    <col min="6659" max="6659" width="11.33203125" style="3" customWidth="1"/>
    <col min="6660" max="6662" width="9.6640625" style="3" customWidth="1"/>
    <col min="6663" max="6663" width="10.83203125" style="3"/>
    <col min="6664" max="6664" width="9.83203125" style="3" customWidth="1"/>
    <col min="6665" max="6665" width="10.83203125" style="3"/>
    <col min="6666" max="6666" width="17.33203125" style="3" customWidth="1"/>
    <col min="6667" max="6912" width="10.83203125" style="3"/>
    <col min="6913" max="6913" width="13" style="3" customWidth="1"/>
    <col min="6914" max="6914" width="13.6640625" style="3" customWidth="1"/>
    <col min="6915" max="6915" width="11.33203125" style="3" customWidth="1"/>
    <col min="6916" max="6918" width="9.6640625" style="3" customWidth="1"/>
    <col min="6919" max="6919" width="10.83203125" style="3"/>
    <col min="6920" max="6920" width="9.83203125" style="3" customWidth="1"/>
    <col min="6921" max="6921" width="10.83203125" style="3"/>
    <col min="6922" max="6922" width="17.33203125" style="3" customWidth="1"/>
    <col min="6923" max="7168" width="10.83203125" style="3"/>
    <col min="7169" max="7169" width="13" style="3" customWidth="1"/>
    <col min="7170" max="7170" width="13.6640625" style="3" customWidth="1"/>
    <col min="7171" max="7171" width="11.33203125" style="3" customWidth="1"/>
    <col min="7172" max="7174" width="9.6640625" style="3" customWidth="1"/>
    <col min="7175" max="7175" width="10.83203125" style="3"/>
    <col min="7176" max="7176" width="9.83203125" style="3" customWidth="1"/>
    <col min="7177" max="7177" width="10.83203125" style="3"/>
    <col min="7178" max="7178" width="17.33203125" style="3" customWidth="1"/>
    <col min="7179" max="7424" width="10.83203125" style="3"/>
    <col min="7425" max="7425" width="13" style="3" customWidth="1"/>
    <col min="7426" max="7426" width="13.6640625" style="3" customWidth="1"/>
    <col min="7427" max="7427" width="11.33203125" style="3" customWidth="1"/>
    <col min="7428" max="7430" width="9.6640625" style="3" customWidth="1"/>
    <col min="7431" max="7431" width="10.83203125" style="3"/>
    <col min="7432" max="7432" width="9.83203125" style="3" customWidth="1"/>
    <col min="7433" max="7433" width="10.83203125" style="3"/>
    <col min="7434" max="7434" width="17.33203125" style="3" customWidth="1"/>
    <col min="7435" max="7680" width="10.83203125" style="3"/>
    <col min="7681" max="7681" width="13" style="3" customWidth="1"/>
    <col min="7682" max="7682" width="13.6640625" style="3" customWidth="1"/>
    <col min="7683" max="7683" width="11.33203125" style="3" customWidth="1"/>
    <col min="7684" max="7686" width="9.6640625" style="3" customWidth="1"/>
    <col min="7687" max="7687" width="10.83203125" style="3"/>
    <col min="7688" max="7688" width="9.83203125" style="3" customWidth="1"/>
    <col min="7689" max="7689" width="10.83203125" style="3"/>
    <col min="7690" max="7690" width="17.33203125" style="3" customWidth="1"/>
    <col min="7691" max="7936" width="10.83203125" style="3"/>
    <col min="7937" max="7937" width="13" style="3" customWidth="1"/>
    <col min="7938" max="7938" width="13.6640625" style="3" customWidth="1"/>
    <col min="7939" max="7939" width="11.33203125" style="3" customWidth="1"/>
    <col min="7940" max="7942" width="9.6640625" style="3" customWidth="1"/>
    <col min="7943" max="7943" width="10.83203125" style="3"/>
    <col min="7944" max="7944" width="9.83203125" style="3" customWidth="1"/>
    <col min="7945" max="7945" width="10.83203125" style="3"/>
    <col min="7946" max="7946" width="17.33203125" style="3" customWidth="1"/>
    <col min="7947" max="8192" width="10.83203125" style="3"/>
    <col min="8193" max="8193" width="13" style="3" customWidth="1"/>
    <col min="8194" max="8194" width="13.6640625" style="3" customWidth="1"/>
    <col min="8195" max="8195" width="11.33203125" style="3" customWidth="1"/>
    <col min="8196" max="8198" width="9.6640625" style="3" customWidth="1"/>
    <col min="8199" max="8199" width="10.83203125" style="3"/>
    <col min="8200" max="8200" width="9.83203125" style="3" customWidth="1"/>
    <col min="8201" max="8201" width="10.83203125" style="3"/>
    <col min="8202" max="8202" width="17.33203125" style="3" customWidth="1"/>
    <col min="8203" max="8448" width="10.83203125" style="3"/>
    <col min="8449" max="8449" width="13" style="3" customWidth="1"/>
    <col min="8450" max="8450" width="13.6640625" style="3" customWidth="1"/>
    <col min="8451" max="8451" width="11.33203125" style="3" customWidth="1"/>
    <col min="8452" max="8454" width="9.6640625" style="3" customWidth="1"/>
    <col min="8455" max="8455" width="10.83203125" style="3"/>
    <col min="8456" max="8456" width="9.83203125" style="3" customWidth="1"/>
    <col min="8457" max="8457" width="10.83203125" style="3"/>
    <col min="8458" max="8458" width="17.33203125" style="3" customWidth="1"/>
    <col min="8459" max="8704" width="10.83203125" style="3"/>
    <col min="8705" max="8705" width="13" style="3" customWidth="1"/>
    <col min="8706" max="8706" width="13.6640625" style="3" customWidth="1"/>
    <col min="8707" max="8707" width="11.33203125" style="3" customWidth="1"/>
    <col min="8708" max="8710" width="9.6640625" style="3" customWidth="1"/>
    <col min="8711" max="8711" width="10.83203125" style="3"/>
    <col min="8712" max="8712" width="9.83203125" style="3" customWidth="1"/>
    <col min="8713" max="8713" width="10.83203125" style="3"/>
    <col min="8714" max="8714" width="17.33203125" style="3" customWidth="1"/>
    <col min="8715" max="8960" width="10.83203125" style="3"/>
    <col min="8961" max="8961" width="13" style="3" customWidth="1"/>
    <col min="8962" max="8962" width="13.6640625" style="3" customWidth="1"/>
    <col min="8963" max="8963" width="11.33203125" style="3" customWidth="1"/>
    <col min="8964" max="8966" width="9.6640625" style="3" customWidth="1"/>
    <col min="8967" max="8967" width="10.83203125" style="3"/>
    <col min="8968" max="8968" width="9.83203125" style="3" customWidth="1"/>
    <col min="8969" max="8969" width="10.83203125" style="3"/>
    <col min="8970" max="8970" width="17.33203125" style="3" customWidth="1"/>
    <col min="8971" max="9216" width="10.83203125" style="3"/>
    <col min="9217" max="9217" width="13" style="3" customWidth="1"/>
    <col min="9218" max="9218" width="13.6640625" style="3" customWidth="1"/>
    <col min="9219" max="9219" width="11.33203125" style="3" customWidth="1"/>
    <col min="9220" max="9222" width="9.6640625" style="3" customWidth="1"/>
    <col min="9223" max="9223" width="10.83203125" style="3"/>
    <col min="9224" max="9224" width="9.83203125" style="3" customWidth="1"/>
    <col min="9225" max="9225" width="10.83203125" style="3"/>
    <col min="9226" max="9226" width="17.33203125" style="3" customWidth="1"/>
    <col min="9227" max="9472" width="10.83203125" style="3"/>
    <col min="9473" max="9473" width="13" style="3" customWidth="1"/>
    <col min="9474" max="9474" width="13.6640625" style="3" customWidth="1"/>
    <col min="9475" max="9475" width="11.33203125" style="3" customWidth="1"/>
    <col min="9476" max="9478" width="9.6640625" style="3" customWidth="1"/>
    <col min="9479" max="9479" width="10.83203125" style="3"/>
    <col min="9480" max="9480" width="9.83203125" style="3" customWidth="1"/>
    <col min="9481" max="9481" width="10.83203125" style="3"/>
    <col min="9482" max="9482" width="17.33203125" style="3" customWidth="1"/>
    <col min="9483" max="9728" width="10.83203125" style="3"/>
    <col min="9729" max="9729" width="13" style="3" customWidth="1"/>
    <col min="9730" max="9730" width="13.6640625" style="3" customWidth="1"/>
    <col min="9731" max="9731" width="11.33203125" style="3" customWidth="1"/>
    <col min="9732" max="9734" width="9.6640625" style="3" customWidth="1"/>
    <col min="9735" max="9735" width="10.83203125" style="3"/>
    <col min="9736" max="9736" width="9.83203125" style="3" customWidth="1"/>
    <col min="9737" max="9737" width="10.83203125" style="3"/>
    <col min="9738" max="9738" width="17.33203125" style="3" customWidth="1"/>
    <col min="9739" max="9984" width="10.83203125" style="3"/>
    <col min="9985" max="9985" width="13" style="3" customWidth="1"/>
    <col min="9986" max="9986" width="13.6640625" style="3" customWidth="1"/>
    <col min="9987" max="9987" width="11.33203125" style="3" customWidth="1"/>
    <col min="9988" max="9990" width="9.6640625" style="3" customWidth="1"/>
    <col min="9991" max="9991" width="10.83203125" style="3"/>
    <col min="9992" max="9992" width="9.83203125" style="3" customWidth="1"/>
    <col min="9993" max="9993" width="10.83203125" style="3"/>
    <col min="9994" max="9994" width="17.33203125" style="3" customWidth="1"/>
    <col min="9995" max="10240" width="10.83203125" style="3"/>
    <col min="10241" max="10241" width="13" style="3" customWidth="1"/>
    <col min="10242" max="10242" width="13.6640625" style="3" customWidth="1"/>
    <col min="10243" max="10243" width="11.33203125" style="3" customWidth="1"/>
    <col min="10244" max="10246" width="9.6640625" style="3" customWidth="1"/>
    <col min="10247" max="10247" width="10.83203125" style="3"/>
    <col min="10248" max="10248" width="9.83203125" style="3" customWidth="1"/>
    <col min="10249" max="10249" width="10.83203125" style="3"/>
    <col min="10250" max="10250" width="17.33203125" style="3" customWidth="1"/>
    <col min="10251" max="10496" width="10.83203125" style="3"/>
    <col min="10497" max="10497" width="13" style="3" customWidth="1"/>
    <col min="10498" max="10498" width="13.6640625" style="3" customWidth="1"/>
    <col min="10499" max="10499" width="11.33203125" style="3" customWidth="1"/>
    <col min="10500" max="10502" width="9.6640625" style="3" customWidth="1"/>
    <col min="10503" max="10503" width="10.83203125" style="3"/>
    <col min="10504" max="10504" width="9.83203125" style="3" customWidth="1"/>
    <col min="10505" max="10505" width="10.83203125" style="3"/>
    <col min="10506" max="10506" width="17.33203125" style="3" customWidth="1"/>
    <col min="10507" max="10752" width="10.83203125" style="3"/>
    <col min="10753" max="10753" width="13" style="3" customWidth="1"/>
    <col min="10754" max="10754" width="13.6640625" style="3" customWidth="1"/>
    <col min="10755" max="10755" width="11.33203125" style="3" customWidth="1"/>
    <col min="10756" max="10758" width="9.6640625" style="3" customWidth="1"/>
    <col min="10759" max="10759" width="10.83203125" style="3"/>
    <col min="10760" max="10760" width="9.83203125" style="3" customWidth="1"/>
    <col min="10761" max="10761" width="10.83203125" style="3"/>
    <col min="10762" max="10762" width="17.33203125" style="3" customWidth="1"/>
    <col min="10763" max="11008" width="10.83203125" style="3"/>
    <col min="11009" max="11009" width="13" style="3" customWidth="1"/>
    <col min="11010" max="11010" width="13.6640625" style="3" customWidth="1"/>
    <col min="11011" max="11011" width="11.33203125" style="3" customWidth="1"/>
    <col min="11012" max="11014" width="9.6640625" style="3" customWidth="1"/>
    <col min="11015" max="11015" width="10.83203125" style="3"/>
    <col min="11016" max="11016" width="9.83203125" style="3" customWidth="1"/>
    <col min="11017" max="11017" width="10.83203125" style="3"/>
    <col min="11018" max="11018" width="17.33203125" style="3" customWidth="1"/>
    <col min="11019" max="11264" width="10.83203125" style="3"/>
    <col min="11265" max="11265" width="13" style="3" customWidth="1"/>
    <col min="11266" max="11266" width="13.6640625" style="3" customWidth="1"/>
    <col min="11267" max="11267" width="11.33203125" style="3" customWidth="1"/>
    <col min="11268" max="11270" width="9.6640625" style="3" customWidth="1"/>
    <col min="11271" max="11271" width="10.83203125" style="3"/>
    <col min="11272" max="11272" width="9.83203125" style="3" customWidth="1"/>
    <col min="11273" max="11273" width="10.83203125" style="3"/>
    <col min="11274" max="11274" width="17.33203125" style="3" customWidth="1"/>
    <col min="11275" max="11520" width="10.83203125" style="3"/>
    <col min="11521" max="11521" width="13" style="3" customWidth="1"/>
    <col min="11522" max="11522" width="13.6640625" style="3" customWidth="1"/>
    <col min="11523" max="11523" width="11.33203125" style="3" customWidth="1"/>
    <col min="11524" max="11526" width="9.6640625" style="3" customWidth="1"/>
    <col min="11527" max="11527" width="10.83203125" style="3"/>
    <col min="11528" max="11528" width="9.83203125" style="3" customWidth="1"/>
    <col min="11529" max="11529" width="10.83203125" style="3"/>
    <col min="11530" max="11530" width="17.33203125" style="3" customWidth="1"/>
    <col min="11531" max="11776" width="10.83203125" style="3"/>
    <col min="11777" max="11777" width="13" style="3" customWidth="1"/>
    <col min="11778" max="11778" width="13.6640625" style="3" customWidth="1"/>
    <col min="11779" max="11779" width="11.33203125" style="3" customWidth="1"/>
    <col min="11780" max="11782" width="9.6640625" style="3" customWidth="1"/>
    <col min="11783" max="11783" width="10.83203125" style="3"/>
    <col min="11784" max="11784" width="9.83203125" style="3" customWidth="1"/>
    <col min="11785" max="11785" width="10.83203125" style="3"/>
    <col min="11786" max="11786" width="17.33203125" style="3" customWidth="1"/>
    <col min="11787" max="12032" width="10.83203125" style="3"/>
    <col min="12033" max="12033" width="13" style="3" customWidth="1"/>
    <col min="12034" max="12034" width="13.6640625" style="3" customWidth="1"/>
    <col min="12035" max="12035" width="11.33203125" style="3" customWidth="1"/>
    <col min="12036" max="12038" width="9.6640625" style="3" customWidth="1"/>
    <col min="12039" max="12039" width="10.83203125" style="3"/>
    <col min="12040" max="12040" width="9.83203125" style="3" customWidth="1"/>
    <col min="12041" max="12041" width="10.83203125" style="3"/>
    <col min="12042" max="12042" width="17.33203125" style="3" customWidth="1"/>
    <col min="12043" max="12288" width="10.83203125" style="3"/>
    <col min="12289" max="12289" width="13" style="3" customWidth="1"/>
    <col min="12290" max="12290" width="13.6640625" style="3" customWidth="1"/>
    <col min="12291" max="12291" width="11.33203125" style="3" customWidth="1"/>
    <col min="12292" max="12294" width="9.6640625" style="3" customWidth="1"/>
    <col min="12295" max="12295" width="10.83203125" style="3"/>
    <col min="12296" max="12296" width="9.83203125" style="3" customWidth="1"/>
    <col min="12297" max="12297" width="10.83203125" style="3"/>
    <col min="12298" max="12298" width="17.33203125" style="3" customWidth="1"/>
    <col min="12299" max="12544" width="10.83203125" style="3"/>
    <col min="12545" max="12545" width="13" style="3" customWidth="1"/>
    <col min="12546" max="12546" width="13.6640625" style="3" customWidth="1"/>
    <col min="12547" max="12547" width="11.33203125" style="3" customWidth="1"/>
    <col min="12548" max="12550" width="9.6640625" style="3" customWidth="1"/>
    <col min="12551" max="12551" width="10.83203125" style="3"/>
    <col min="12552" max="12552" width="9.83203125" style="3" customWidth="1"/>
    <col min="12553" max="12553" width="10.83203125" style="3"/>
    <col min="12554" max="12554" width="17.33203125" style="3" customWidth="1"/>
    <col min="12555" max="12800" width="10.83203125" style="3"/>
    <col min="12801" max="12801" width="13" style="3" customWidth="1"/>
    <col min="12802" max="12802" width="13.6640625" style="3" customWidth="1"/>
    <col min="12803" max="12803" width="11.33203125" style="3" customWidth="1"/>
    <col min="12804" max="12806" width="9.6640625" style="3" customWidth="1"/>
    <col min="12807" max="12807" width="10.83203125" style="3"/>
    <col min="12808" max="12808" width="9.83203125" style="3" customWidth="1"/>
    <col min="12809" max="12809" width="10.83203125" style="3"/>
    <col min="12810" max="12810" width="17.33203125" style="3" customWidth="1"/>
    <col min="12811" max="13056" width="10.83203125" style="3"/>
    <col min="13057" max="13057" width="13" style="3" customWidth="1"/>
    <col min="13058" max="13058" width="13.6640625" style="3" customWidth="1"/>
    <col min="13059" max="13059" width="11.33203125" style="3" customWidth="1"/>
    <col min="13060" max="13062" width="9.6640625" style="3" customWidth="1"/>
    <col min="13063" max="13063" width="10.83203125" style="3"/>
    <col min="13064" max="13064" width="9.83203125" style="3" customWidth="1"/>
    <col min="13065" max="13065" width="10.83203125" style="3"/>
    <col min="13066" max="13066" width="17.33203125" style="3" customWidth="1"/>
    <col min="13067" max="13312" width="10.83203125" style="3"/>
    <col min="13313" max="13313" width="13" style="3" customWidth="1"/>
    <col min="13314" max="13314" width="13.6640625" style="3" customWidth="1"/>
    <col min="13315" max="13315" width="11.33203125" style="3" customWidth="1"/>
    <col min="13316" max="13318" width="9.6640625" style="3" customWidth="1"/>
    <col min="13319" max="13319" width="10.83203125" style="3"/>
    <col min="13320" max="13320" width="9.83203125" style="3" customWidth="1"/>
    <col min="13321" max="13321" width="10.83203125" style="3"/>
    <col min="13322" max="13322" width="17.33203125" style="3" customWidth="1"/>
    <col min="13323" max="13568" width="10.83203125" style="3"/>
    <col min="13569" max="13569" width="13" style="3" customWidth="1"/>
    <col min="13570" max="13570" width="13.6640625" style="3" customWidth="1"/>
    <col min="13571" max="13571" width="11.33203125" style="3" customWidth="1"/>
    <col min="13572" max="13574" width="9.6640625" style="3" customWidth="1"/>
    <col min="13575" max="13575" width="10.83203125" style="3"/>
    <col min="13576" max="13576" width="9.83203125" style="3" customWidth="1"/>
    <col min="13577" max="13577" width="10.83203125" style="3"/>
    <col min="13578" max="13578" width="17.33203125" style="3" customWidth="1"/>
    <col min="13579" max="13824" width="10.83203125" style="3"/>
    <col min="13825" max="13825" width="13" style="3" customWidth="1"/>
    <col min="13826" max="13826" width="13.6640625" style="3" customWidth="1"/>
    <col min="13827" max="13827" width="11.33203125" style="3" customWidth="1"/>
    <col min="13828" max="13830" width="9.6640625" style="3" customWidth="1"/>
    <col min="13831" max="13831" width="10.83203125" style="3"/>
    <col min="13832" max="13832" width="9.83203125" style="3" customWidth="1"/>
    <col min="13833" max="13833" width="10.83203125" style="3"/>
    <col min="13834" max="13834" width="17.33203125" style="3" customWidth="1"/>
    <col min="13835" max="14080" width="10.83203125" style="3"/>
    <col min="14081" max="14081" width="13" style="3" customWidth="1"/>
    <col min="14082" max="14082" width="13.6640625" style="3" customWidth="1"/>
    <col min="14083" max="14083" width="11.33203125" style="3" customWidth="1"/>
    <col min="14084" max="14086" width="9.6640625" style="3" customWidth="1"/>
    <col min="14087" max="14087" width="10.83203125" style="3"/>
    <col min="14088" max="14088" width="9.83203125" style="3" customWidth="1"/>
    <col min="14089" max="14089" width="10.83203125" style="3"/>
    <col min="14090" max="14090" width="17.33203125" style="3" customWidth="1"/>
    <col min="14091" max="14336" width="10.83203125" style="3"/>
    <col min="14337" max="14337" width="13" style="3" customWidth="1"/>
    <col min="14338" max="14338" width="13.6640625" style="3" customWidth="1"/>
    <col min="14339" max="14339" width="11.33203125" style="3" customWidth="1"/>
    <col min="14340" max="14342" width="9.6640625" style="3" customWidth="1"/>
    <col min="14343" max="14343" width="10.83203125" style="3"/>
    <col min="14344" max="14344" width="9.83203125" style="3" customWidth="1"/>
    <col min="14345" max="14345" width="10.83203125" style="3"/>
    <col min="14346" max="14346" width="17.33203125" style="3" customWidth="1"/>
    <col min="14347" max="14592" width="10.83203125" style="3"/>
    <col min="14593" max="14593" width="13" style="3" customWidth="1"/>
    <col min="14594" max="14594" width="13.6640625" style="3" customWidth="1"/>
    <col min="14595" max="14595" width="11.33203125" style="3" customWidth="1"/>
    <col min="14596" max="14598" width="9.6640625" style="3" customWidth="1"/>
    <col min="14599" max="14599" width="10.83203125" style="3"/>
    <col min="14600" max="14600" width="9.83203125" style="3" customWidth="1"/>
    <col min="14601" max="14601" width="10.83203125" style="3"/>
    <col min="14602" max="14602" width="17.33203125" style="3" customWidth="1"/>
    <col min="14603" max="14848" width="10.83203125" style="3"/>
    <col min="14849" max="14849" width="13" style="3" customWidth="1"/>
    <col min="14850" max="14850" width="13.6640625" style="3" customWidth="1"/>
    <col min="14851" max="14851" width="11.33203125" style="3" customWidth="1"/>
    <col min="14852" max="14854" width="9.6640625" style="3" customWidth="1"/>
    <col min="14855" max="14855" width="10.83203125" style="3"/>
    <col min="14856" max="14856" width="9.83203125" style="3" customWidth="1"/>
    <col min="14857" max="14857" width="10.83203125" style="3"/>
    <col min="14858" max="14858" width="17.33203125" style="3" customWidth="1"/>
    <col min="14859" max="15104" width="10.83203125" style="3"/>
    <col min="15105" max="15105" width="13" style="3" customWidth="1"/>
    <col min="15106" max="15106" width="13.6640625" style="3" customWidth="1"/>
    <col min="15107" max="15107" width="11.33203125" style="3" customWidth="1"/>
    <col min="15108" max="15110" width="9.6640625" style="3" customWidth="1"/>
    <col min="15111" max="15111" width="10.83203125" style="3"/>
    <col min="15112" max="15112" width="9.83203125" style="3" customWidth="1"/>
    <col min="15113" max="15113" width="10.83203125" style="3"/>
    <col min="15114" max="15114" width="17.33203125" style="3" customWidth="1"/>
    <col min="15115" max="15360" width="10.83203125" style="3"/>
    <col min="15361" max="15361" width="13" style="3" customWidth="1"/>
    <col min="15362" max="15362" width="13.6640625" style="3" customWidth="1"/>
    <col min="15363" max="15363" width="11.33203125" style="3" customWidth="1"/>
    <col min="15364" max="15366" width="9.6640625" style="3" customWidth="1"/>
    <col min="15367" max="15367" width="10.83203125" style="3"/>
    <col min="15368" max="15368" width="9.83203125" style="3" customWidth="1"/>
    <col min="15369" max="15369" width="10.83203125" style="3"/>
    <col min="15370" max="15370" width="17.33203125" style="3" customWidth="1"/>
    <col min="15371" max="15616" width="10.83203125" style="3"/>
    <col min="15617" max="15617" width="13" style="3" customWidth="1"/>
    <col min="15618" max="15618" width="13.6640625" style="3" customWidth="1"/>
    <col min="15619" max="15619" width="11.33203125" style="3" customWidth="1"/>
    <col min="15620" max="15622" width="9.6640625" style="3" customWidth="1"/>
    <col min="15623" max="15623" width="10.83203125" style="3"/>
    <col min="15624" max="15624" width="9.83203125" style="3" customWidth="1"/>
    <col min="15625" max="15625" width="10.83203125" style="3"/>
    <col min="15626" max="15626" width="17.33203125" style="3" customWidth="1"/>
    <col min="15627" max="15872" width="10.83203125" style="3"/>
    <col min="15873" max="15873" width="13" style="3" customWidth="1"/>
    <col min="15874" max="15874" width="13.6640625" style="3" customWidth="1"/>
    <col min="15875" max="15875" width="11.33203125" style="3" customWidth="1"/>
    <col min="15876" max="15878" width="9.6640625" style="3" customWidth="1"/>
    <col min="15879" max="15879" width="10.83203125" style="3"/>
    <col min="15880" max="15880" width="9.83203125" style="3" customWidth="1"/>
    <col min="15881" max="15881" width="10.83203125" style="3"/>
    <col min="15882" max="15882" width="17.33203125" style="3" customWidth="1"/>
    <col min="15883" max="16128" width="10.83203125" style="3"/>
    <col min="16129" max="16129" width="13" style="3" customWidth="1"/>
    <col min="16130" max="16130" width="13.6640625" style="3" customWidth="1"/>
    <col min="16131" max="16131" width="11.33203125" style="3" customWidth="1"/>
    <col min="16132" max="16134" width="9.6640625" style="3" customWidth="1"/>
    <col min="16135" max="16135" width="10.83203125" style="3"/>
    <col min="16136" max="16136" width="9.83203125" style="3" customWidth="1"/>
    <col min="16137" max="16137" width="10.83203125" style="3"/>
    <col min="16138" max="16138" width="17.33203125" style="3" customWidth="1"/>
    <col min="16139" max="16384" width="10.83203125" style="3"/>
  </cols>
  <sheetData>
    <row r="1" spans="1:8" s="1" customFormat="1" ht="16.5" customHeight="1" x14ac:dyDescent="0.2">
      <c r="A1" s="149" t="s">
        <v>76</v>
      </c>
      <c r="B1" s="149"/>
      <c r="C1" s="149"/>
      <c r="D1" s="149"/>
      <c r="E1" s="149"/>
      <c r="F1" s="149"/>
      <c r="G1" s="149"/>
      <c r="H1" s="149"/>
    </row>
    <row r="2" spans="1:8" s="5" customFormat="1" ht="27" customHeight="1" x14ac:dyDescent="0.2">
      <c r="A2" s="4" t="s">
        <v>0</v>
      </c>
      <c r="B2" s="150" t="s">
        <v>47</v>
      </c>
      <c r="C2" s="151"/>
      <c r="D2" s="151"/>
      <c r="E2" s="151"/>
      <c r="F2" s="151"/>
      <c r="G2" s="151"/>
      <c r="H2" s="151"/>
    </row>
    <row r="3" spans="1:8" x14ac:dyDescent="0.15">
      <c r="A3" s="6" t="s">
        <v>1</v>
      </c>
      <c r="B3" s="2"/>
      <c r="C3" s="7">
        <v>43101</v>
      </c>
      <c r="D3" s="7">
        <v>43465</v>
      </c>
      <c r="E3" s="2"/>
      <c r="F3" s="2"/>
      <c r="G3" s="2"/>
      <c r="H3" s="2"/>
    </row>
    <row r="4" spans="1:8" x14ac:dyDescent="0.15">
      <c r="A4" s="2"/>
      <c r="B4" s="2"/>
      <c r="C4" s="2"/>
      <c r="D4" s="2"/>
      <c r="E4" s="2"/>
      <c r="F4" s="2"/>
      <c r="G4" s="2"/>
      <c r="H4" s="2"/>
    </row>
    <row r="5" spans="1:8" x14ac:dyDescent="0.15">
      <c r="A5" s="8" t="s">
        <v>2</v>
      </c>
      <c r="B5" s="9">
        <v>6</v>
      </c>
      <c r="C5" s="2" t="s">
        <v>26</v>
      </c>
      <c r="D5" s="2"/>
      <c r="E5" s="2"/>
      <c r="F5" s="10"/>
      <c r="G5" s="2" t="s">
        <v>39</v>
      </c>
      <c r="H5" s="2"/>
    </row>
    <row r="6" spans="1:8" x14ac:dyDescent="0.15">
      <c r="A6" s="2"/>
      <c r="B6" s="2"/>
      <c r="C6" s="2" t="s">
        <v>3</v>
      </c>
      <c r="D6" s="9">
        <v>250</v>
      </c>
      <c r="E6" s="11"/>
      <c r="F6" s="11"/>
      <c r="G6" s="2" t="s">
        <v>3</v>
      </c>
      <c r="H6" s="12">
        <f>B5*D6*C8</f>
        <v>1500</v>
      </c>
    </row>
    <row r="7" spans="1:8" x14ac:dyDescent="0.15">
      <c r="A7" s="2"/>
      <c r="B7" s="2"/>
      <c r="C7" s="2"/>
      <c r="D7" s="2"/>
      <c r="E7" s="2"/>
      <c r="F7" s="2"/>
      <c r="G7" s="2"/>
      <c r="H7" s="2"/>
    </row>
    <row r="8" spans="1:8" x14ac:dyDescent="0.15">
      <c r="A8" s="2" t="s">
        <v>4</v>
      </c>
      <c r="B8" s="13"/>
      <c r="C8" s="14">
        <v>1</v>
      </c>
      <c r="D8" s="10"/>
      <c r="E8" s="2"/>
      <c r="F8" s="2"/>
      <c r="G8" s="15"/>
      <c r="H8" s="15"/>
    </row>
    <row r="9" spans="1:8" x14ac:dyDescent="0.15">
      <c r="A9" s="2"/>
      <c r="B9" s="2"/>
      <c r="C9" s="2"/>
      <c r="D9" s="2"/>
      <c r="E9" s="2"/>
      <c r="F9" s="2"/>
      <c r="G9" s="2"/>
      <c r="H9" s="16"/>
    </row>
    <row r="10" spans="1:8" x14ac:dyDescent="0.15">
      <c r="A10" s="2"/>
      <c r="B10" s="2"/>
      <c r="C10" s="2" t="s">
        <v>5</v>
      </c>
      <c r="D10" s="2"/>
      <c r="E10" s="2" t="s">
        <v>6</v>
      </c>
      <c r="F10" s="2"/>
      <c r="G10" s="2"/>
      <c r="H10" s="2"/>
    </row>
    <row r="11" spans="1:8" x14ac:dyDescent="0.15">
      <c r="A11" s="17" t="s">
        <v>7</v>
      </c>
      <c r="B11" s="17"/>
      <c r="C11" s="18"/>
      <c r="D11" s="19" t="s">
        <v>8</v>
      </c>
      <c r="E11" s="18"/>
      <c r="F11" s="20" t="s">
        <v>8</v>
      </c>
      <c r="G11" s="21" t="s">
        <v>9</v>
      </c>
      <c r="H11" s="22"/>
    </row>
    <row r="12" spans="1:8" x14ac:dyDescent="0.15">
      <c r="A12" s="17"/>
      <c r="B12" s="17"/>
      <c r="C12" s="23" t="s">
        <v>10</v>
      </c>
      <c r="D12" s="24" t="s">
        <v>10</v>
      </c>
      <c r="E12" s="23" t="s">
        <v>10</v>
      </c>
      <c r="F12" s="25" t="s">
        <v>10</v>
      </c>
      <c r="G12" s="26"/>
      <c r="H12" s="27"/>
    </row>
    <row r="13" spans="1:8" x14ac:dyDescent="0.15">
      <c r="A13" s="17"/>
      <c r="B13" s="17"/>
      <c r="C13" s="28">
        <v>7</v>
      </c>
      <c r="D13" s="29">
        <v>8</v>
      </c>
      <c r="E13" s="30"/>
      <c r="F13" s="31"/>
      <c r="G13" s="32"/>
      <c r="H13" s="31"/>
    </row>
    <row r="14" spans="1:8" x14ac:dyDescent="0.15">
      <c r="A14" s="33"/>
      <c r="B14" s="33"/>
      <c r="C14" s="33"/>
      <c r="D14" s="33"/>
      <c r="E14" s="33"/>
      <c r="F14" s="33"/>
      <c r="G14" s="33"/>
      <c r="H14" s="33"/>
    </row>
    <row r="15" spans="1:8" x14ac:dyDescent="0.15">
      <c r="A15" s="178" t="s">
        <v>94</v>
      </c>
      <c r="B15" s="178"/>
      <c r="C15" s="147"/>
      <c r="D15" s="148"/>
      <c r="E15" s="39"/>
      <c r="F15" s="39"/>
      <c r="G15" s="179"/>
      <c r="H15" s="180"/>
    </row>
    <row r="16" spans="1:8" ht="15" customHeight="1" x14ac:dyDescent="0.15">
      <c r="A16" s="152" t="s">
        <v>77</v>
      </c>
      <c r="B16" s="153"/>
      <c r="C16" s="145">
        <f>((3000*13)* (1+B44))/2</f>
        <v>23685.09</v>
      </c>
      <c r="D16" s="146"/>
      <c r="E16" s="146"/>
      <c r="F16" s="146"/>
      <c r="G16" s="154" t="s">
        <v>88</v>
      </c>
      <c r="H16" s="155"/>
    </row>
    <row r="17" spans="1:8" x14ac:dyDescent="0.15">
      <c r="A17" s="156" t="s">
        <v>78</v>
      </c>
      <c r="B17" s="157"/>
      <c r="C17" s="97">
        <f>((3000*13)* (1+B44))/10</f>
        <v>4737.018</v>
      </c>
      <c r="D17" s="64"/>
      <c r="E17" s="64"/>
      <c r="F17" s="64"/>
      <c r="G17" s="158" t="s">
        <v>89</v>
      </c>
      <c r="H17" s="159"/>
    </row>
    <row r="18" spans="1:8" ht="15.75" customHeight="1" x14ac:dyDescent="0.15">
      <c r="A18" s="156" t="s">
        <v>87</v>
      </c>
      <c r="B18" s="157"/>
      <c r="C18" s="97">
        <f>((3000*13)* (1+B44))/20</f>
        <v>2368.509</v>
      </c>
      <c r="D18" s="64"/>
      <c r="E18" s="64"/>
      <c r="F18" s="64"/>
      <c r="G18" s="158" t="s">
        <v>90</v>
      </c>
      <c r="H18" s="159"/>
    </row>
    <row r="19" spans="1:8" ht="15.75" customHeight="1" thickBot="1" x14ac:dyDescent="0.2">
      <c r="A19" s="164" t="s">
        <v>80</v>
      </c>
      <c r="B19" s="165"/>
      <c r="C19" s="143">
        <f>((3000*13)* (1+B44))/10</f>
        <v>4737.018</v>
      </c>
      <c r="D19" s="144"/>
      <c r="E19" s="68"/>
      <c r="F19" s="68"/>
      <c r="G19" s="166" t="s">
        <v>89</v>
      </c>
      <c r="H19" s="167"/>
    </row>
    <row r="20" spans="1:8" ht="15.75" customHeight="1" thickBot="1" x14ac:dyDescent="0.2">
      <c r="A20" s="168" t="s">
        <v>93</v>
      </c>
      <c r="B20" s="169"/>
      <c r="C20" s="36">
        <f>C18+C16</f>
        <v>26053.599000000002</v>
      </c>
      <c r="D20" s="37">
        <f>C20/H6</f>
        <v>17.369066</v>
      </c>
      <c r="E20" s="66"/>
      <c r="F20" s="67"/>
      <c r="G20" s="95"/>
      <c r="H20" s="96"/>
    </row>
    <row r="21" spans="1:8" x14ac:dyDescent="0.15">
      <c r="A21" s="40" t="s">
        <v>11</v>
      </c>
      <c r="B21" s="41"/>
      <c r="C21" s="42"/>
      <c r="D21" s="43"/>
      <c r="E21" s="38"/>
      <c r="F21" s="39"/>
      <c r="G21" s="69"/>
      <c r="H21" s="62"/>
    </row>
    <row r="22" spans="1:8" x14ac:dyDescent="0.15">
      <c r="A22" s="44" t="s">
        <v>12</v>
      </c>
      <c r="B22" s="45"/>
      <c r="C22" s="46">
        <f>SUM(D22*H6)</f>
        <v>3345</v>
      </c>
      <c r="D22" s="47">
        <v>2.23</v>
      </c>
      <c r="E22" s="38"/>
      <c r="F22" s="39"/>
      <c r="G22" s="69" t="s">
        <v>37</v>
      </c>
      <c r="H22" s="62"/>
    </row>
    <row r="23" spans="1:8" x14ac:dyDescent="0.15">
      <c r="A23" s="44" t="s">
        <v>13</v>
      </c>
      <c r="B23" s="45"/>
      <c r="C23" s="46">
        <f>D23*H6</f>
        <v>120</v>
      </c>
      <c r="D23" s="47">
        <v>0.08</v>
      </c>
      <c r="E23" s="38"/>
      <c r="F23" s="39"/>
      <c r="G23" s="69" t="s">
        <v>37</v>
      </c>
      <c r="H23" s="62"/>
    </row>
    <row r="24" spans="1:8" x14ac:dyDescent="0.15">
      <c r="A24" s="44" t="s">
        <v>14</v>
      </c>
      <c r="B24" s="45"/>
      <c r="C24" s="46">
        <f>D24*H6</f>
        <v>4005</v>
      </c>
      <c r="D24" s="47">
        <v>2.67</v>
      </c>
      <c r="E24" s="38"/>
      <c r="F24" s="39"/>
      <c r="G24" s="69" t="s">
        <v>37</v>
      </c>
      <c r="H24" s="62"/>
    </row>
    <row r="25" spans="1:8" x14ac:dyDescent="0.15">
      <c r="A25" s="44" t="s">
        <v>15</v>
      </c>
      <c r="B25" s="45"/>
      <c r="C25" s="46">
        <f>204.52*B5</f>
        <v>1227.1200000000001</v>
      </c>
      <c r="D25" s="47">
        <f>C25/H6</f>
        <v>0.81808000000000003</v>
      </c>
      <c r="E25" s="38"/>
      <c r="F25" s="39"/>
      <c r="G25" s="69" t="s">
        <v>37</v>
      </c>
      <c r="H25" s="62"/>
    </row>
    <row r="26" spans="1:8" x14ac:dyDescent="0.15">
      <c r="A26" s="44" t="s">
        <v>16</v>
      </c>
      <c r="B26" s="45"/>
      <c r="C26" s="46">
        <f>D26*H6</f>
        <v>1590</v>
      </c>
      <c r="D26" s="48">
        <v>1.06</v>
      </c>
      <c r="E26" s="38"/>
      <c r="F26" s="39"/>
      <c r="G26" s="69" t="s">
        <v>37</v>
      </c>
      <c r="H26" s="62"/>
    </row>
    <row r="27" spans="1:8" x14ac:dyDescent="0.15">
      <c r="A27" s="44" t="s">
        <v>17</v>
      </c>
      <c r="B27" s="45"/>
      <c r="C27" s="46">
        <f>D27*H6</f>
        <v>885</v>
      </c>
      <c r="D27" s="47">
        <v>0.59</v>
      </c>
      <c r="E27" s="38"/>
      <c r="F27" s="39"/>
      <c r="G27" s="69" t="s">
        <v>37</v>
      </c>
      <c r="H27" s="62"/>
    </row>
    <row r="28" spans="1:8" ht="14" thickBot="1" x14ac:dyDescent="0.2">
      <c r="A28" s="21" t="s">
        <v>18</v>
      </c>
      <c r="B28" s="22"/>
      <c r="C28" s="49">
        <f>D28*H6</f>
        <v>645</v>
      </c>
      <c r="D28" s="50">
        <v>0.43</v>
      </c>
      <c r="E28" s="38"/>
      <c r="F28" s="39"/>
      <c r="G28" s="69" t="s">
        <v>37</v>
      </c>
      <c r="H28" s="62"/>
    </row>
    <row r="29" spans="1:8" ht="14" thickBot="1" x14ac:dyDescent="0.2">
      <c r="A29" s="34" t="s">
        <v>19</v>
      </c>
      <c r="B29" s="35"/>
      <c r="C29" s="51">
        <f>SUM(C22:C28)</f>
        <v>11817.12</v>
      </c>
      <c r="D29" s="37">
        <f>SUM(D22:D28)</f>
        <v>7.8780800000000006</v>
      </c>
      <c r="E29" s="38"/>
      <c r="F29" s="39"/>
      <c r="G29" s="69"/>
      <c r="H29" s="62"/>
    </row>
    <row r="30" spans="1:8" x14ac:dyDescent="0.15">
      <c r="A30" s="40" t="s">
        <v>20</v>
      </c>
      <c r="B30" s="31"/>
      <c r="C30" s="52"/>
      <c r="D30" s="53"/>
      <c r="E30" s="54"/>
      <c r="F30" s="55"/>
      <c r="G30" s="70"/>
      <c r="H30" s="71"/>
    </row>
    <row r="31" spans="1:8" x14ac:dyDescent="0.15">
      <c r="A31" s="44" t="s">
        <v>21</v>
      </c>
      <c r="B31" s="45"/>
      <c r="C31" s="46">
        <f>370*B5</f>
        <v>2220</v>
      </c>
      <c r="D31" s="47">
        <f>C31/H6</f>
        <v>1.48</v>
      </c>
      <c r="E31" s="38"/>
      <c r="F31" s="39"/>
      <c r="G31" s="69" t="s">
        <v>38</v>
      </c>
      <c r="H31" s="62"/>
    </row>
    <row r="32" spans="1:8" x14ac:dyDescent="0.15">
      <c r="A32" s="44" t="s">
        <v>22</v>
      </c>
      <c r="B32" s="45"/>
      <c r="C32" s="56">
        <f>D32*H6</f>
        <v>2490</v>
      </c>
      <c r="D32" s="47">
        <v>1.66</v>
      </c>
      <c r="E32" s="38"/>
      <c r="F32" s="39"/>
      <c r="G32" s="69" t="s">
        <v>38</v>
      </c>
      <c r="H32" s="62"/>
    </row>
    <row r="33" spans="1:10" ht="14" thickBot="1" x14ac:dyDescent="0.2">
      <c r="A33" s="21" t="s">
        <v>23</v>
      </c>
      <c r="B33" s="22"/>
      <c r="C33" s="57">
        <f>SUM(17436*1.5%)*B5</f>
        <v>1569.2399999999998</v>
      </c>
      <c r="D33" s="47">
        <v>0.63</v>
      </c>
      <c r="E33" s="38"/>
      <c r="F33" s="39"/>
      <c r="G33" s="69" t="s">
        <v>38</v>
      </c>
      <c r="H33" s="62"/>
    </row>
    <row r="34" spans="1:10" ht="14" thickBot="1" x14ac:dyDescent="0.2">
      <c r="A34" s="34" t="s">
        <v>24</v>
      </c>
      <c r="B34" s="35"/>
      <c r="C34" s="36">
        <f>SUM(C31:C33)</f>
        <v>6279.24</v>
      </c>
      <c r="D34" s="37">
        <f>SUM(D31:D33)</f>
        <v>3.7699999999999996</v>
      </c>
      <c r="E34" s="38"/>
      <c r="F34" s="39"/>
      <c r="G34" s="69"/>
      <c r="H34" s="62"/>
    </row>
    <row r="35" spans="1:10" ht="14" thickBot="1" x14ac:dyDescent="0.2">
      <c r="A35" s="34" t="s">
        <v>25</v>
      </c>
      <c r="B35" s="35"/>
      <c r="C35" s="109">
        <f>C34+C29+C20</f>
        <v>44149.959000000003</v>
      </c>
      <c r="D35" s="110">
        <f>D34+D29+D20</f>
        <v>29.017146</v>
      </c>
      <c r="E35" s="38"/>
      <c r="F35" s="39"/>
      <c r="G35" s="69"/>
      <c r="H35" s="62"/>
      <c r="I35" s="58"/>
      <c r="J35" s="58"/>
    </row>
    <row r="36" spans="1:10" ht="14" thickBot="1" x14ac:dyDescent="0.2">
      <c r="A36" s="59"/>
      <c r="B36" s="33"/>
      <c r="C36" s="60"/>
      <c r="D36" s="61"/>
      <c r="E36" s="33"/>
      <c r="F36" s="33"/>
      <c r="G36" s="33"/>
      <c r="H36" s="33"/>
    </row>
    <row r="37" spans="1:10" ht="19.5" customHeight="1" x14ac:dyDescent="0.15">
      <c r="A37" s="80" t="s">
        <v>40</v>
      </c>
      <c r="B37" s="81" t="s">
        <v>28</v>
      </c>
      <c r="C37" s="33"/>
      <c r="D37" s="90" t="s">
        <v>65</v>
      </c>
      <c r="E37" s="91" t="s">
        <v>42</v>
      </c>
      <c r="F37" s="92" t="s">
        <v>43</v>
      </c>
      <c r="G37" s="93" t="s">
        <v>44</v>
      </c>
      <c r="H37" s="33"/>
    </row>
    <row r="38" spans="1:10" x14ac:dyDescent="0.15">
      <c r="A38" s="82" t="s">
        <v>29</v>
      </c>
      <c r="B38" s="83">
        <v>1.9470000000000001E-2</v>
      </c>
      <c r="D38" s="88" t="s">
        <v>41</v>
      </c>
      <c r="E38" s="65">
        <v>3</v>
      </c>
      <c r="F38" s="73">
        <v>400</v>
      </c>
      <c r="G38" s="74">
        <f>F38*E38*12</f>
        <v>14400</v>
      </c>
    </row>
    <row r="39" spans="1:10" x14ac:dyDescent="0.15">
      <c r="A39" s="82" t="s">
        <v>30</v>
      </c>
      <c r="B39" s="83">
        <v>7.2999999999999995E-2</v>
      </c>
      <c r="D39" s="88" t="s">
        <v>41</v>
      </c>
      <c r="E39" s="64">
        <v>3</v>
      </c>
      <c r="F39" s="72">
        <v>300</v>
      </c>
      <c r="G39" s="75">
        <f>F39*E39*12</f>
        <v>10800</v>
      </c>
    </row>
    <row r="40" spans="1:10" ht="14" thickBot="1" x14ac:dyDescent="0.2">
      <c r="A40" s="82" t="s">
        <v>31</v>
      </c>
      <c r="B40" s="83">
        <v>9.35E-2</v>
      </c>
      <c r="D40" s="89" t="s">
        <v>45</v>
      </c>
      <c r="E40" s="76">
        <f>SUM(E38:E39)</f>
        <v>6</v>
      </c>
      <c r="F40" s="142">
        <f>SUM(F38:F39)</f>
        <v>700</v>
      </c>
      <c r="G40" s="94">
        <f>G39+G38</f>
        <v>25200</v>
      </c>
      <c r="H40" s="77">
        <f>C35-G40</f>
        <v>18949.959000000003</v>
      </c>
    </row>
    <row r="41" spans="1:10" ht="14" thickBot="1" x14ac:dyDescent="0.2">
      <c r="A41" s="82" t="s">
        <v>32</v>
      </c>
      <c r="B41" s="83">
        <v>1.2749999999999999E-2</v>
      </c>
      <c r="G41" s="79"/>
      <c r="H41" s="63"/>
    </row>
    <row r="42" spans="1:10" ht="15.75" customHeight="1" thickBot="1" x14ac:dyDescent="0.2">
      <c r="A42" s="82" t="s">
        <v>33</v>
      </c>
      <c r="B42" s="83">
        <v>1.4999999999999999E-2</v>
      </c>
      <c r="D42" s="170" t="s">
        <v>48</v>
      </c>
      <c r="E42" s="171"/>
      <c r="F42" s="172"/>
      <c r="G42" s="108">
        <f>D29*H6</f>
        <v>11817.12</v>
      </c>
      <c r="H42" s="77">
        <f>H40-G42</f>
        <v>7132.8390000000018</v>
      </c>
    </row>
    <row r="43" spans="1:10" ht="14" thickBot="1" x14ac:dyDescent="0.2">
      <c r="A43" s="84" t="s">
        <v>34</v>
      </c>
      <c r="B43" s="85">
        <v>8.9999999999999998E-4</v>
      </c>
      <c r="D43" s="3" t="s">
        <v>50</v>
      </c>
    </row>
    <row r="44" spans="1:10" ht="14" thickBot="1" x14ac:dyDescent="0.2">
      <c r="A44" s="86" t="s">
        <v>35</v>
      </c>
      <c r="B44" s="87">
        <v>0.21462000000000003</v>
      </c>
      <c r="D44" s="3" t="s">
        <v>46</v>
      </c>
    </row>
    <row r="46" spans="1:10" ht="6" customHeight="1" thickBot="1" x14ac:dyDescent="0.2"/>
    <row r="47" spans="1:10" ht="14" thickBot="1" x14ac:dyDescent="0.2">
      <c r="A47" s="184" t="s">
        <v>49</v>
      </c>
      <c r="B47" s="185"/>
      <c r="C47" s="185"/>
      <c r="D47" s="185"/>
      <c r="E47" s="185"/>
      <c r="F47" s="185"/>
      <c r="G47" s="186"/>
      <c r="H47" s="187"/>
    </row>
    <row r="48" spans="1:10" ht="9" customHeight="1" thickBot="1" x14ac:dyDescent="0.2">
      <c r="A48" s="103"/>
      <c r="B48" s="104"/>
      <c r="C48" s="104"/>
      <c r="D48" s="104"/>
      <c r="E48" s="104"/>
      <c r="F48" s="104"/>
      <c r="G48" s="105"/>
      <c r="H48" s="117"/>
    </row>
    <row r="49" spans="1:8" x14ac:dyDescent="0.15">
      <c r="A49" s="100" t="s">
        <v>51</v>
      </c>
      <c r="B49" s="101" t="s">
        <v>42</v>
      </c>
      <c r="C49" s="101" t="s">
        <v>52</v>
      </c>
      <c r="D49" s="101" t="s">
        <v>53</v>
      </c>
      <c r="E49" s="101"/>
      <c r="F49" s="118"/>
      <c r="G49" s="118"/>
      <c r="H49" s="119"/>
    </row>
    <row r="50" spans="1:8" ht="15.75" customHeight="1" thickBot="1" x14ac:dyDescent="0.2">
      <c r="A50" s="106">
        <f>D50*C50*B50</f>
        <v>93722.4</v>
      </c>
      <c r="B50" s="98">
        <v>6</v>
      </c>
      <c r="C50" s="99">
        <v>43.39</v>
      </c>
      <c r="D50" s="188">
        <v>360</v>
      </c>
      <c r="E50" s="189"/>
      <c r="F50" s="118"/>
      <c r="G50" s="118"/>
      <c r="H50" s="119"/>
    </row>
    <row r="51" spans="1:8" ht="9.75" customHeight="1" thickBot="1" x14ac:dyDescent="0.2">
      <c r="A51" s="120"/>
      <c r="B51" s="118"/>
      <c r="C51" s="118"/>
      <c r="D51" s="118"/>
      <c r="E51" s="118"/>
      <c r="F51" s="118"/>
      <c r="G51" s="118"/>
      <c r="H51" s="119"/>
    </row>
    <row r="52" spans="1:8" x14ac:dyDescent="0.15">
      <c r="A52" s="111" t="s">
        <v>54</v>
      </c>
      <c r="B52" s="112"/>
      <c r="C52" s="113">
        <f>C53+C54+C55+C56</f>
        <v>79187.3</v>
      </c>
      <c r="D52" s="118"/>
      <c r="E52" s="118" t="s">
        <v>62</v>
      </c>
      <c r="F52" s="118"/>
      <c r="G52" s="118"/>
      <c r="H52" s="119"/>
    </row>
    <row r="53" spans="1:8" x14ac:dyDescent="0.15">
      <c r="A53" s="82" t="s">
        <v>59</v>
      </c>
      <c r="B53" s="107"/>
      <c r="C53" s="114">
        <v>2000</v>
      </c>
      <c r="D53" s="118"/>
      <c r="E53" s="118" t="s">
        <v>63</v>
      </c>
      <c r="F53" s="118"/>
      <c r="G53" s="118"/>
      <c r="H53" s="119"/>
    </row>
    <row r="54" spans="1:8" x14ac:dyDescent="0.15">
      <c r="A54" s="82" t="s">
        <v>48</v>
      </c>
      <c r="B54" s="107"/>
      <c r="C54" s="114">
        <f>D29*D6*B50</f>
        <v>11817.12</v>
      </c>
      <c r="D54" s="118"/>
      <c r="E54" s="118" t="s">
        <v>86</v>
      </c>
      <c r="F54" s="118"/>
      <c r="G54" s="118"/>
      <c r="H54" s="119"/>
    </row>
    <row r="55" spans="1:8" x14ac:dyDescent="0.15">
      <c r="A55" s="124" t="s">
        <v>60</v>
      </c>
      <c r="B55" s="125"/>
      <c r="C55" s="126">
        <f>15*200*B50</f>
        <v>18000</v>
      </c>
      <c r="D55" s="118"/>
      <c r="E55" s="118" t="s">
        <v>64</v>
      </c>
      <c r="F55" s="118"/>
      <c r="G55" s="118"/>
      <c r="H55" s="119"/>
    </row>
    <row r="56" spans="1:8" ht="14" thickBot="1" x14ac:dyDescent="0.2">
      <c r="A56" s="115" t="s">
        <v>61</v>
      </c>
      <c r="B56" s="102"/>
      <c r="C56" s="116">
        <f>((3000*13)* (1+B44))</f>
        <v>47370.18</v>
      </c>
      <c r="D56" s="118"/>
      <c r="E56" s="118"/>
      <c r="F56" s="118"/>
      <c r="G56" s="118"/>
      <c r="H56" s="119"/>
    </row>
    <row r="57" spans="1:8" ht="14" thickBot="1" x14ac:dyDescent="0.2">
      <c r="A57" s="121"/>
      <c r="B57" s="122"/>
      <c r="C57" s="122"/>
      <c r="D57" s="122"/>
      <c r="E57" s="122"/>
      <c r="F57" s="122"/>
      <c r="G57" s="122"/>
      <c r="H57" s="123"/>
    </row>
    <row r="58" spans="1:8" s="78" customFormat="1" ht="14" thickBot="1" x14ac:dyDescent="0.2">
      <c r="A58" s="127"/>
      <c r="B58" s="127"/>
      <c r="C58" s="127"/>
      <c r="D58" s="127"/>
      <c r="E58" s="127"/>
      <c r="F58" s="127"/>
      <c r="G58" s="127"/>
      <c r="H58" s="127"/>
    </row>
    <row r="59" spans="1:8" x14ac:dyDescent="0.15">
      <c r="A59" s="129"/>
      <c r="B59" s="173" t="s">
        <v>68</v>
      </c>
      <c r="C59" s="173"/>
      <c r="D59" s="173" t="s">
        <v>67</v>
      </c>
      <c r="E59" s="173"/>
      <c r="F59" s="130" t="s">
        <v>70</v>
      </c>
      <c r="G59" s="173" t="s">
        <v>71</v>
      </c>
      <c r="H59" s="174"/>
    </row>
    <row r="60" spans="1:8" ht="39" x14ac:dyDescent="0.15">
      <c r="A60" s="131" t="s">
        <v>66</v>
      </c>
      <c r="B60" s="175">
        <f>C35</f>
        <v>44149.959000000003</v>
      </c>
      <c r="C60" s="175"/>
      <c r="D60" s="176">
        <f>G40+G42</f>
        <v>37017.120000000003</v>
      </c>
      <c r="E60" s="177"/>
      <c r="F60" s="196" t="s">
        <v>98</v>
      </c>
      <c r="G60" s="128" t="s">
        <v>72</v>
      </c>
      <c r="H60" s="132"/>
    </row>
    <row r="61" spans="1:8" ht="27" thickBot="1" x14ac:dyDescent="0.2">
      <c r="A61" s="133" t="s">
        <v>73</v>
      </c>
      <c r="B61" s="181">
        <f>A50</f>
        <v>93722.4</v>
      </c>
      <c r="C61" s="182"/>
      <c r="D61" s="183">
        <f>C52</f>
        <v>79187.3</v>
      </c>
      <c r="E61" s="182"/>
      <c r="F61" s="195" t="s">
        <v>97</v>
      </c>
      <c r="G61" s="134" t="s">
        <v>74</v>
      </c>
      <c r="H61" s="135"/>
    </row>
  </sheetData>
  <mergeCells count="23">
    <mergeCell ref="B61:C61"/>
    <mergeCell ref="D61:E61"/>
    <mergeCell ref="A47:H47"/>
    <mergeCell ref="D50:E50"/>
    <mergeCell ref="B59:C59"/>
    <mergeCell ref="D59:E59"/>
    <mergeCell ref="G59:H59"/>
    <mergeCell ref="B60:C60"/>
    <mergeCell ref="D60:E60"/>
    <mergeCell ref="D42:F42"/>
    <mergeCell ref="A1:H1"/>
    <mergeCell ref="B2:H2"/>
    <mergeCell ref="A16:B16"/>
    <mergeCell ref="G16:H16"/>
    <mergeCell ref="A17:B17"/>
    <mergeCell ref="G17:H17"/>
    <mergeCell ref="A15:B15"/>
    <mergeCell ref="G15:H15"/>
    <mergeCell ref="A18:B18"/>
    <mergeCell ref="G18:H18"/>
    <mergeCell ref="A19:B19"/>
    <mergeCell ref="G19:H19"/>
    <mergeCell ref="A20:B20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44" zoomScale="167" zoomScaleNormal="167" zoomScalePageLayoutView="167" workbookViewId="0">
      <selection activeCell="G61" sqref="G61:H61"/>
    </sheetView>
  </sheetViews>
  <sheetFormatPr baseColWidth="10" defaultRowHeight="13" x14ac:dyDescent="0.15"/>
  <cols>
    <col min="1" max="1" width="26.5" style="3" customWidth="1"/>
    <col min="2" max="2" width="7.6640625" style="3" customWidth="1"/>
    <col min="3" max="3" width="11.33203125" style="3" customWidth="1"/>
    <col min="4" max="4" width="9.6640625" style="3" customWidth="1"/>
    <col min="5" max="5" width="7.6640625" style="3" customWidth="1"/>
    <col min="6" max="6" width="15.1640625" style="3" customWidth="1"/>
    <col min="7" max="7" width="13.5" style="3" customWidth="1"/>
    <col min="8" max="8" width="13.33203125" style="3" customWidth="1"/>
    <col min="9" max="9" width="10.83203125" style="3"/>
    <col min="10" max="10" width="17.33203125" style="3" customWidth="1"/>
    <col min="11" max="256" width="10.83203125" style="3"/>
    <col min="257" max="257" width="13" style="3" customWidth="1"/>
    <col min="258" max="258" width="13.6640625" style="3" customWidth="1"/>
    <col min="259" max="259" width="11.33203125" style="3" customWidth="1"/>
    <col min="260" max="262" width="9.6640625" style="3" customWidth="1"/>
    <col min="263" max="263" width="10.83203125" style="3"/>
    <col min="264" max="264" width="9.83203125" style="3" customWidth="1"/>
    <col min="265" max="265" width="10.83203125" style="3"/>
    <col min="266" max="266" width="17.33203125" style="3" customWidth="1"/>
    <col min="267" max="512" width="10.83203125" style="3"/>
    <col min="513" max="513" width="13" style="3" customWidth="1"/>
    <col min="514" max="514" width="13.6640625" style="3" customWidth="1"/>
    <col min="515" max="515" width="11.33203125" style="3" customWidth="1"/>
    <col min="516" max="518" width="9.6640625" style="3" customWidth="1"/>
    <col min="519" max="519" width="10.83203125" style="3"/>
    <col min="520" max="520" width="9.83203125" style="3" customWidth="1"/>
    <col min="521" max="521" width="10.83203125" style="3"/>
    <col min="522" max="522" width="17.33203125" style="3" customWidth="1"/>
    <col min="523" max="768" width="10.83203125" style="3"/>
    <col min="769" max="769" width="13" style="3" customWidth="1"/>
    <col min="770" max="770" width="13.6640625" style="3" customWidth="1"/>
    <col min="771" max="771" width="11.33203125" style="3" customWidth="1"/>
    <col min="772" max="774" width="9.6640625" style="3" customWidth="1"/>
    <col min="775" max="775" width="10.83203125" style="3"/>
    <col min="776" max="776" width="9.83203125" style="3" customWidth="1"/>
    <col min="777" max="777" width="10.83203125" style="3"/>
    <col min="778" max="778" width="17.33203125" style="3" customWidth="1"/>
    <col min="779" max="1024" width="10.83203125" style="3"/>
    <col min="1025" max="1025" width="13" style="3" customWidth="1"/>
    <col min="1026" max="1026" width="13.6640625" style="3" customWidth="1"/>
    <col min="1027" max="1027" width="11.33203125" style="3" customWidth="1"/>
    <col min="1028" max="1030" width="9.6640625" style="3" customWidth="1"/>
    <col min="1031" max="1031" width="10.83203125" style="3"/>
    <col min="1032" max="1032" width="9.83203125" style="3" customWidth="1"/>
    <col min="1033" max="1033" width="10.83203125" style="3"/>
    <col min="1034" max="1034" width="17.33203125" style="3" customWidth="1"/>
    <col min="1035" max="1280" width="10.83203125" style="3"/>
    <col min="1281" max="1281" width="13" style="3" customWidth="1"/>
    <col min="1282" max="1282" width="13.6640625" style="3" customWidth="1"/>
    <col min="1283" max="1283" width="11.33203125" style="3" customWidth="1"/>
    <col min="1284" max="1286" width="9.6640625" style="3" customWidth="1"/>
    <col min="1287" max="1287" width="10.83203125" style="3"/>
    <col min="1288" max="1288" width="9.83203125" style="3" customWidth="1"/>
    <col min="1289" max="1289" width="10.83203125" style="3"/>
    <col min="1290" max="1290" width="17.33203125" style="3" customWidth="1"/>
    <col min="1291" max="1536" width="10.83203125" style="3"/>
    <col min="1537" max="1537" width="13" style="3" customWidth="1"/>
    <col min="1538" max="1538" width="13.6640625" style="3" customWidth="1"/>
    <col min="1539" max="1539" width="11.33203125" style="3" customWidth="1"/>
    <col min="1540" max="1542" width="9.6640625" style="3" customWidth="1"/>
    <col min="1543" max="1543" width="10.83203125" style="3"/>
    <col min="1544" max="1544" width="9.83203125" style="3" customWidth="1"/>
    <col min="1545" max="1545" width="10.83203125" style="3"/>
    <col min="1546" max="1546" width="17.33203125" style="3" customWidth="1"/>
    <col min="1547" max="1792" width="10.83203125" style="3"/>
    <col min="1793" max="1793" width="13" style="3" customWidth="1"/>
    <col min="1794" max="1794" width="13.6640625" style="3" customWidth="1"/>
    <col min="1795" max="1795" width="11.33203125" style="3" customWidth="1"/>
    <col min="1796" max="1798" width="9.6640625" style="3" customWidth="1"/>
    <col min="1799" max="1799" width="10.83203125" style="3"/>
    <col min="1800" max="1800" width="9.83203125" style="3" customWidth="1"/>
    <col min="1801" max="1801" width="10.83203125" style="3"/>
    <col min="1802" max="1802" width="17.33203125" style="3" customWidth="1"/>
    <col min="1803" max="2048" width="10.83203125" style="3"/>
    <col min="2049" max="2049" width="13" style="3" customWidth="1"/>
    <col min="2050" max="2050" width="13.6640625" style="3" customWidth="1"/>
    <col min="2051" max="2051" width="11.33203125" style="3" customWidth="1"/>
    <col min="2052" max="2054" width="9.6640625" style="3" customWidth="1"/>
    <col min="2055" max="2055" width="10.83203125" style="3"/>
    <col min="2056" max="2056" width="9.83203125" style="3" customWidth="1"/>
    <col min="2057" max="2057" width="10.83203125" style="3"/>
    <col min="2058" max="2058" width="17.33203125" style="3" customWidth="1"/>
    <col min="2059" max="2304" width="10.83203125" style="3"/>
    <col min="2305" max="2305" width="13" style="3" customWidth="1"/>
    <col min="2306" max="2306" width="13.6640625" style="3" customWidth="1"/>
    <col min="2307" max="2307" width="11.33203125" style="3" customWidth="1"/>
    <col min="2308" max="2310" width="9.6640625" style="3" customWidth="1"/>
    <col min="2311" max="2311" width="10.83203125" style="3"/>
    <col min="2312" max="2312" width="9.83203125" style="3" customWidth="1"/>
    <col min="2313" max="2313" width="10.83203125" style="3"/>
    <col min="2314" max="2314" width="17.33203125" style="3" customWidth="1"/>
    <col min="2315" max="2560" width="10.83203125" style="3"/>
    <col min="2561" max="2561" width="13" style="3" customWidth="1"/>
    <col min="2562" max="2562" width="13.6640625" style="3" customWidth="1"/>
    <col min="2563" max="2563" width="11.33203125" style="3" customWidth="1"/>
    <col min="2564" max="2566" width="9.6640625" style="3" customWidth="1"/>
    <col min="2567" max="2567" width="10.83203125" style="3"/>
    <col min="2568" max="2568" width="9.83203125" style="3" customWidth="1"/>
    <col min="2569" max="2569" width="10.83203125" style="3"/>
    <col min="2570" max="2570" width="17.33203125" style="3" customWidth="1"/>
    <col min="2571" max="2816" width="10.83203125" style="3"/>
    <col min="2817" max="2817" width="13" style="3" customWidth="1"/>
    <col min="2818" max="2818" width="13.6640625" style="3" customWidth="1"/>
    <col min="2819" max="2819" width="11.33203125" style="3" customWidth="1"/>
    <col min="2820" max="2822" width="9.6640625" style="3" customWidth="1"/>
    <col min="2823" max="2823" width="10.83203125" style="3"/>
    <col min="2824" max="2824" width="9.83203125" style="3" customWidth="1"/>
    <col min="2825" max="2825" width="10.83203125" style="3"/>
    <col min="2826" max="2826" width="17.33203125" style="3" customWidth="1"/>
    <col min="2827" max="3072" width="10.83203125" style="3"/>
    <col min="3073" max="3073" width="13" style="3" customWidth="1"/>
    <col min="3074" max="3074" width="13.6640625" style="3" customWidth="1"/>
    <col min="3075" max="3075" width="11.33203125" style="3" customWidth="1"/>
    <col min="3076" max="3078" width="9.6640625" style="3" customWidth="1"/>
    <col min="3079" max="3079" width="10.83203125" style="3"/>
    <col min="3080" max="3080" width="9.83203125" style="3" customWidth="1"/>
    <col min="3081" max="3081" width="10.83203125" style="3"/>
    <col min="3082" max="3082" width="17.33203125" style="3" customWidth="1"/>
    <col min="3083" max="3328" width="10.83203125" style="3"/>
    <col min="3329" max="3329" width="13" style="3" customWidth="1"/>
    <col min="3330" max="3330" width="13.6640625" style="3" customWidth="1"/>
    <col min="3331" max="3331" width="11.33203125" style="3" customWidth="1"/>
    <col min="3332" max="3334" width="9.6640625" style="3" customWidth="1"/>
    <col min="3335" max="3335" width="10.83203125" style="3"/>
    <col min="3336" max="3336" width="9.83203125" style="3" customWidth="1"/>
    <col min="3337" max="3337" width="10.83203125" style="3"/>
    <col min="3338" max="3338" width="17.33203125" style="3" customWidth="1"/>
    <col min="3339" max="3584" width="10.83203125" style="3"/>
    <col min="3585" max="3585" width="13" style="3" customWidth="1"/>
    <col min="3586" max="3586" width="13.6640625" style="3" customWidth="1"/>
    <col min="3587" max="3587" width="11.33203125" style="3" customWidth="1"/>
    <col min="3588" max="3590" width="9.6640625" style="3" customWidth="1"/>
    <col min="3591" max="3591" width="10.83203125" style="3"/>
    <col min="3592" max="3592" width="9.83203125" style="3" customWidth="1"/>
    <col min="3593" max="3593" width="10.83203125" style="3"/>
    <col min="3594" max="3594" width="17.33203125" style="3" customWidth="1"/>
    <col min="3595" max="3840" width="10.83203125" style="3"/>
    <col min="3841" max="3841" width="13" style="3" customWidth="1"/>
    <col min="3842" max="3842" width="13.6640625" style="3" customWidth="1"/>
    <col min="3843" max="3843" width="11.33203125" style="3" customWidth="1"/>
    <col min="3844" max="3846" width="9.6640625" style="3" customWidth="1"/>
    <col min="3847" max="3847" width="10.83203125" style="3"/>
    <col min="3848" max="3848" width="9.83203125" style="3" customWidth="1"/>
    <col min="3849" max="3849" width="10.83203125" style="3"/>
    <col min="3850" max="3850" width="17.33203125" style="3" customWidth="1"/>
    <col min="3851" max="4096" width="10.83203125" style="3"/>
    <col min="4097" max="4097" width="13" style="3" customWidth="1"/>
    <col min="4098" max="4098" width="13.6640625" style="3" customWidth="1"/>
    <col min="4099" max="4099" width="11.33203125" style="3" customWidth="1"/>
    <col min="4100" max="4102" width="9.6640625" style="3" customWidth="1"/>
    <col min="4103" max="4103" width="10.83203125" style="3"/>
    <col min="4104" max="4104" width="9.83203125" style="3" customWidth="1"/>
    <col min="4105" max="4105" width="10.83203125" style="3"/>
    <col min="4106" max="4106" width="17.33203125" style="3" customWidth="1"/>
    <col min="4107" max="4352" width="10.83203125" style="3"/>
    <col min="4353" max="4353" width="13" style="3" customWidth="1"/>
    <col min="4354" max="4354" width="13.6640625" style="3" customWidth="1"/>
    <col min="4355" max="4355" width="11.33203125" style="3" customWidth="1"/>
    <col min="4356" max="4358" width="9.6640625" style="3" customWidth="1"/>
    <col min="4359" max="4359" width="10.83203125" style="3"/>
    <col min="4360" max="4360" width="9.83203125" style="3" customWidth="1"/>
    <col min="4361" max="4361" width="10.83203125" style="3"/>
    <col min="4362" max="4362" width="17.33203125" style="3" customWidth="1"/>
    <col min="4363" max="4608" width="10.83203125" style="3"/>
    <col min="4609" max="4609" width="13" style="3" customWidth="1"/>
    <col min="4610" max="4610" width="13.6640625" style="3" customWidth="1"/>
    <col min="4611" max="4611" width="11.33203125" style="3" customWidth="1"/>
    <col min="4612" max="4614" width="9.6640625" style="3" customWidth="1"/>
    <col min="4615" max="4615" width="10.83203125" style="3"/>
    <col min="4616" max="4616" width="9.83203125" style="3" customWidth="1"/>
    <col min="4617" max="4617" width="10.83203125" style="3"/>
    <col min="4618" max="4618" width="17.33203125" style="3" customWidth="1"/>
    <col min="4619" max="4864" width="10.83203125" style="3"/>
    <col min="4865" max="4865" width="13" style="3" customWidth="1"/>
    <col min="4866" max="4866" width="13.6640625" style="3" customWidth="1"/>
    <col min="4867" max="4867" width="11.33203125" style="3" customWidth="1"/>
    <col min="4868" max="4870" width="9.6640625" style="3" customWidth="1"/>
    <col min="4871" max="4871" width="10.83203125" style="3"/>
    <col min="4872" max="4872" width="9.83203125" style="3" customWidth="1"/>
    <col min="4873" max="4873" width="10.83203125" style="3"/>
    <col min="4874" max="4874" width="17.33203125" style="3" customWidth="1"/>
    <col min="4875" max="5120" width="10.83203125" style="3"/>
    <col min="5121" max="5121" width="13" style="3" customWidth="1"/>
    <col min="5122" max="5122" width="13.6640625" style="3" customWidth="1"/>
    <col min="5123" max="5123" width="11.33203125" style="3" customWidth="1"/>
    <col min="5124" max="5126" width="9.6640625" style="3" customWidth="1"/>
    <col min="5127" max="5127" width="10.83203125" style="3"/>
    <col min="5128" max="5128" width="9.83203125" style="3" customWidth="1"/>
    <col min="5129" max="5129" width="10.83203125" style="3"/>
    <col min="5130" max="5130" width="17.33203125" style="3" customWidth="1"/>
    <col min="5131" max="5376" width="10.83203125" style="3"/>
    <col min="5377" max="5377" width="13" style="3" customWidth="1"/>
    <col min="5378" max="5378" width="13.6640625" style="3" customWidth="1"/>
    <col min="5379" max="5379" width="11.33203125" style="3" customWidth="1"/>
    <col min="5380" max="5382" width="9.6640625" style="3" customWidth="1"/>
    <col min="5383" max="5383" width="10.83203125" style="3"/>
    <col min="5384" max="5384" width="9.83203125" style="3" customWidth="1"/>
    <col min="5385" max="5385" width="10.83203125" style="3"/>
    <col min="5386" max="5386" width="17.33203125" style="3" customWidth="1"/>
    <col min="5387" max="5632" width="10.83203125" style="3"/>
    <col min="5633" max="5633" width="13" style="3" customWidth="1"/>
    <col min="5634" max="5634" width="13.6640625" style="3" customWidth="1"/>
    <col min="5635" max="5635" width="11.33203125" style="3" customWidth="1"/>
    <col min="5636" max="5638" width="9.6640625" style="3" customWidth="1"/>
    <col min="5639" max="5639" width="10.83203125" style="3"/>
    <col min="5640" max="5640" width="9.83203125" style="3" customWidth="1"/>
    <col min="5641" max="5641" width="10.83203125" style="3"/>
    <col min="5642" max="5642" width="17.33203125" style="3" customWidth="1"/>
    <col min="5643" max="5888" width="10.83203125" style="3"/>
    <col min="5889" max="5889" width="13" style="3" customWidth="1"/>
    <col min="5890" max="5890" width="13.6640625" style="3" customWidth="1"/>
    <col min="5891" max="5891" width="11.33203125" style="3" customWidth="1"/>
    <col min="5892" max="5894" width="9.6640625" style="3" customWidth="1"/>
    <col min="5895" max="5895" width="10.83203125" style="3"/>
    <col min="5896" max="5896" width="9.83203125" style="3" customWidth="1"/>
    <col min="5897" max="5897" width="10.83203125" style="3"/>
    <col min="5898" max="5898" width="17.33203125" style="3" customWidth="1"/>
    <col min="5899" max="6144" width="10.83203125" style="3"/>
    <col min="6145" max="6145" width="13" style="3" customWidth="1"/>
    <col min="6146" max="6146" width="13.6640625" style="3" customWidth="1"/>
    <col min="6147" max="6147" width="11.33203125" style="3" customWidth="1"/>
    <col min="6148" max="6150" width="9.6640625" style="3" customWidth="1"/>
    <col min="6151" max="6151" width="10.83203125" style="3"/>
    <col min="6152" max="6152" width="9.83203125" style="3" customWidth="1"/>
    <col min="6153" max="6153" width="10.83203125" style="3"/>
    <col min="6154" max="6154" width="17.33203125" style="3" customWidth="1"/>
    <col min="6155" max="6400" width="10.83203125" style="3"/>
    <col min="6401" max="6401" width="13" style="3" customWidth="1"/>
    <col min="6402" max="6402" width="13.6640625" style="3" customWidth="1"/>
    <col min="6403" max="6403" width="11.33203125" style="3" customWidth="1"/>
    <col min="6404" max="6406" width="9.6640625" style="3" customWidth="1"/>
    <col min="6407" max="6407" width="10.83203125" style="3"/>
    <col min="6408" max="6408" width="9.83203125" style="3" customWidth="1"/>
    <col min="6409" max="6409" width="10.83203125" style="3"/>
    <col min="6410" max="6410" width="17.33203125" style="3" customWidth="1"/>
    <col min="6411" max="6656" width="10.83203125" style="3"/>
    <col min="6657" max="6657" width="13" style="3" customWidth="1"/>
    <col min="6658" max="6658" width="13.6640625" style="3" customWidth="1"/>
    <col min="6659" max="6659" width="11.33203125" style="3" customWidth="1"/>
    <col min="6660" max="6662" width="9.6640625" style="3" customWidth="1"/>
    <col min="6663" max="6663" width="10.83203125" style="3"/>
    <col min="6664" max="6664" width="9.83203125" style="3" customWidth="1"/>
    <col min="6665" max="6665" width="10.83203125" style="3"/>
    <col min="6666" max="6666" width="17.33203125" style="3" customWidth="1"/>
    <col min="6667" max="6912" width="10.83203125" style="3"/>
    <col min="6913" max="6913" width="13" style="3" customWidth="1"/>
    <col min="6914" max="6914" width="13.6640625" style="3" customWidth="1"/>
    <col min="6915" max="6915" width="11.33203125" style="3" customWidth="1"/>
    <col min="6916" max="6918" width="9.6640625" style="3" customWidth="1"/>
    <col min="6919" max="6919" width="10.83203125" style="3"/>
    <col min="6920" max="6920" width="9.83203125" style="3" customWidth="1"/>
    <col min="6921" max="6921" width="10.83203125" style="3"/>
    <col min="6922" max="6922" width="17.33203125" style="3" customWidth="1"/>
    <col min="6923" max="7168" width="10.83203125" style="3"/>
    <col min="7169" max="7169" width="13" style="3" customWidth="1"/>
    <col min="7170" max="7170" width="13.6640625" style="3" customWidth="1"/>
    <col min="7171" max="7171" width="11.33203125" style="3" customWidth="1"/>
    <col min="7172" max="7174" width="9.6640625" style="3" customWidth="1"/>
    <col min="7175" max="7175" width="10.83203125" style="3"/>
    <col min="7176" max="7176" width="9.83203125" style="3" customWidth="1"/>
    <col min="7177" max="7177" width="10.83203125" style="3"/>
    <col min="7178" max="7178" width="17.33203125" style="3" customWidth="1"/>
    <col min="7179" max="7424" width="10.83203125" style="3"/>
    <col min="7425" max="7425" width="13" style="3" customWidth="1"/>
    <col min="7426" max="7426" width="13.6640625" style="3" customWidth="1"/>
    <col min="7427" max="7427" width="11.33203125" style="3" customWidth="1"/>
    <col min="7428" max="7430" width="9.6640625" style="3" customWidth="1"/>
    <col min="7431" max="7431" width="10.83203125" style="3"/>
    <col min="7432" max="7432" width="9.83203125" style="3" customWidth="1"/>
    <col min="7433" max="7433" width="10.83203125" style="3"/>
    <col min="7434" max="7434" width="17.33203125" style="3" customWidth="1"/>
    <col min="7435" max="7680" width="10.83203125" style="3"/>
    <col min="7681" max="7681" width="13" style="3" customWidth="1"/>
    <col min="7682" max="7682" width="13.6640625" style="3" customWidth="1"/>
    <col min="7683" max="7683" width="11.33203125" style="3" customWidth="1"/>
    <col min="7684" max="7686" width="9.6640625" style="3" customWidth="1"/>
    <col min="7687" max="7687" width="10.83203125" style="3"/>
    <col min="7688" max="7688" width="9.83203125" style="3" customWidth="1"/>
    <col min="7689" max="7689" width="10.83203125" style="3"/>
    <col min="7690" max="7690" width="17.33203125" style="3" customWidth="1"/>
    <col min="7691" max="7936" width="10.83203125" style="3"/>
    <col min="7937" max="7937" width="13" style="3" customWidth="1"/>
    <col min="7938" max="7938" width="13.6640625" style="3" customWidth="1"/>
    <col min="7939" max="7939" width="11.33203125" style="3" customWidth="1"/>
    <col min="7940" max="7942" width="9.6640625" style="3" customWidth="1"/>
    <col min="7943" max="7943" width="10.83203125" style="3"/>
    <col min="7944" max="7944" width="9.83203125" style="3" customWidth="1"/>
    <col min="7945" max="7945" width="10.83203125" style="3"/>
    <col min="7946" max="7946" width="17.33203125" style="3" customWidth="1"/>
    <col min="7947" max="8192" width="10.83203125" style="3"/>
    <col min="8193" max="8193" width="13" style="3" customWidth="1"/>
    <col min="8194" max="8194" width="13.6640625" style="3" customWidth="1"/>
    <col min="8195" max="8195" width="11.33203125" style="3" customWidth="1"/>
    <col min="8196" max="8198" width="9.6640625" style="3" customWidth="1"/>
    <col min="8199" max="8199" width="10.83203125" style="3"/>
    <col min="8200" max="8200" width="9.83203125" style="3" customWidth="1"/>
    <col min="8201" max="8201" width="10.83203125" style="3"/>
    <col min="8202" max="8202" width="17.33203125" style="3" customWidth="1"/>
    <col min="8203" max="8448" width="10.83203125" style="3"/>
    <col min="8449" max="8449" width="13" style="3" customWidth="1"/>
    <col min="8450" max="8450" width="13.6640625" style="3" customWidth="1"/>
    <col min="8451" max="8451" width="11.33203125" style="3" customWidth="1"/>
    <col min="8452" max="8454" width="9.6640625" style="3" customWidth="1"/>
    <col min="8455" max="8455" width="10.83203125" style="3"/>
    <col min="8456" max="8456" width="9.83203125" style="3" customWidth="1"/>
    <col min="8457" max="8457" width="10.83203125" style="3"/>
    <col min="8458" max="8458" width="17.33203125" style="3" customWidth="1"/>
    <col min="8459" max="8704" width="10.83203125" style="3"/>
    <col min="8705" max="8705" width="13" style="3" customWidth="1"/>
    <col min="8706" max="8706" width="13.6640625" style="3" customWidth="1"/>
    <col min="8707" max="8707" width="11.33203125" style="3" customWidth="1"/>
    <col min="8708" max="8710" width="9.6640625" style="3" customWidth="1"/>
    <col min="8711" max="8711" width="10.83203125" style="3"/>
    <col min="8712" max="8712" width="9.83203125" style="3" customWidth="1"/>
    <col min="8713" max="8713" width="10.83203125" style="3"/>
    <col min="8714" max="8714" width="17.33203125" style="3" customWidth="1"/>
    <col min="8715" max="8960" width="10.83203125" style="3"/>
    <col min="8961" max="8961" width="13" style="3" customWidth="1"/>
    <col min="8962" max="8962" width="13.6640625" style="3" customWidth="1"/>
    <col min="8963" max="8963" width="11.33203125" style="3" customWidth="1"/>
    <col min="8964" max="8966" width="9.6640625" style="3" customWidth="1"/>
    <col min="8967" max="8967" width="10.83203125" style="3"/>
    <col min="8968" max="8968" width="9.83203125" style="3" customWidth="1"/>
    <col min="8969" max="8969" width="10.83203125" style="3"/>
    <col min="8970" max="8970" width="17.33203125" style="3" customWidth="1"/>
    <col min="8971" max="9216" width="10.83203125" style="3"/>
    <col min="9217" max="9217" width="13" style="3" customWidth="1"/>
    <col min="9218" max="9218" width="13.6640625" style="3" customWidth="1"/>
    <col min="9219" max="9219" width="11.33203125" style="3" customWidth="1"/>
    <col min="9220" max="9222" width="9.6640625" style="3" customWidth="1"/>
    <col min="9223" max="9223" width="10.83203125" style="3"/>
    <col min="9224" max="9224" width="9.83203125" style="3" customWidth="1"/>
    <col min="9225" max="9225" width="10.83203125" style="3"/>
    <col min="9226" max="9226" width="17.33203125" style="3" customWidth="1"/>
    <col min="9227" max="9472" width="10.83203125" style="3"/>
    <col min="9473" max="9473" width="13" style="3" customWidth="1"/>
    <col min="9474" max="9474" width="13.6640625" style="3" customWidth="1"/>
    <col min="9475" max="9475" width="11.33203125" style="3" customWidth="1"/>
    <col min="9476" max="9478" width="9.6640625" style="3" customWidth="1"/>
    <col min="9479" max="9479" width="10.83203125" style="3"/>
    <col min="9480" max="9480" width="9.83203125" style="3" customWidth="1"/>
    <col min="9481" max="9481" width="10.83203125" style="3"/>
    <col min="9482" max="9482" width="17.33203125" style="3" customWidth="1"/>
    <col min="9483" max="9728" width="10.83203125" style="3"/>
    <col min="9729" max="9729" width="13" style="3" customWidth="1"/>
    <col min="9730" max="9730" width="13.6640625" style="3" customWidth="1"/>
    <col min="9731" max="9731" width="11.33203125" style="3" customWidth="1"/>
    <col min="9732" max="9734" width="9.6640625" style="3" customWidth="1"/>
    <col min="9735" max="9735" width="10.83203125" style="3"/>
    <col min="9736" max="9736" width="9.83203125" style="3" customWidth="1"/>
    <col min="9737" max="9737" width="10.83203125" style="3"/>
    <col min="9738" max="9738" width="17.33203125" style="3" customWidth="1"/>
    <col min="9739" max="9984" width="10.83203125" style="3"/>
    <col min="9985" max="9985" width="13" style="3" customWidth="1"/>
    <col min="9986" max="9986" width="13.6640625" style="3" customWidth="1"/>
    <col min="9987" max="9987" width="11.33203125" style="3" customWidth="1"/>
    <col min="9988" max="9990" width="9.6640625" style="3" customWidth="1"/>
    <col min="9991" max="9991" width="10.83203125" style="3"/>
    <col min="9992" max="9992" width="9.83203125" style="3" customWidth="1"/>
    <col min="9993" max="9993" width="10.83203125" style="3"/>
    <col min="9994" max="9994" width="17.33203125" style="3" customWidth="1"/>
    <col min="9995" max="10240" width="10.83203125" style="3"/>
    <col min="10241" max="10241" width="13" style="3" customWidth="1"/>
    <col min="10242" max="10242" width="13.6640625" style="3" customWidth="1"/>
    <col min="10243" max="10243" width="11.33203125" style="3" customWidth="1"/>
    <col min="10244" max="10246" width="9.6640625" style="3" customWidth="1"/>
    <col min="10247" max="10247" width="10.83203125" style="3"/>
    <col min="10248" max="10248" width="9.83203125" style="3" customWidth="1"/>
    <col min="10249" max="10249" width="10.83203125" style="3"/>
    <col min="10250" max="10250" width="17.33203125" style="3" customWidth="1"/>
    <col min="10251" max="10496" width="10.83203125" style="3"/>
    <col min="10497" max="10497" width="13" style="3" customWidth="1"/>
    <col min="10498" max="10498" width="13.6640625" style="3" customWidth="1"/>
    <col min="10499" max="10499" width="11.33203125" style="3" customWidth="1"/>
    <col min="10500" max="10502" width="9.6640625" style="3" customWidth="1"/>
    <col min="10503" max="10503" width="10.83203125" style="3"/>
    <col min="10504" max="10504" width="9.83203125" style="3" customWidth="1"/>
    <col min="10505" max="10505" width="10.83203125" style="3"/>
    <col min="10506" max="10506" width="17.33203125" style="3" customWidth="1"/>
    <col min="10507" max="10752" width="10.83203125" style="3"/>
    <col min="10753" max="10753" width="13" style="3" customWidth="1"/>
    <col min="10754" max="10754" width="13.6640625" style="3" customWidth="1"/>
    <col min="10755" max="10755" width="11.33203125" style="3" customWidth="1"/>
    <col min="10756" max="10758" width="9.6640625" style="3" customWidth="1"/>
    <col min="10759" max="10759" width="10.83203125" style="3"/>
    <col min="10760" max="10760" width="9.83203125" style="3" customWidth="1"/>
    <col min="10761" max="10761" width="10.83203125" style="3"/>
    <col min="10762" max="10762" width="17.33203125" style="3" customWidth="1"/>
    <col min="10763" max="11008" width="10.83203125" style="3"/>
    <col min="11009" max="11009" width="13" style="3" customWidth="1"/>
    <col min="11010" max="11010" width="13.6640625" style="3" customWidth="1"/>
    <col min="11011" max="11011" width="11.33203125" style="3" customWidth="1"/>
    <col min="11012" max="11014" width="9.6640625" style="3" customWidth="1"/>
    <col min="11015" max="11015" width="10.83203125" style="3"/>
    <col min="11016" max="11016" width="9.83203125" style="3" customWidth="1"/>
    <col min="11017" max="11017" width="10.83203125" style="3"/>
    <col min="11018" max="11018" width="17.33203125" style="3" customWidth="1"/>
    <col min="11019" max="11264" width="10.83203125" style="3"/>
    <col min="11265" max="11265" width="13" style="3" customWidth="1"/>
    <col min="11266" max="11266" width="13.6640625" style="3" customWidth="1"/>
    <col min="11267" max="11267" width="11.33203125" style="3" customWidth="1"/>
    <col min="11268" max="11270" width="9.6640625" style="3" customWidth="1"/>
    <col min="11271" max="11271" width="10.83203125" style="3"/>
    <col min="11272" max="11272" width="9.83203125" style="3" customWidth="1"/>
    <col min="11273" max="11273" width="10.83203125" style="3"/>
    <col min="11274" max="11274" width="17.33203125" style="3" customWidth="1"/>
    <col min="11275" max="11520" width="10.83203125" style="3"/>
    <col min="11521" max="11521" width="13" style="3" customWidth="1"/>
    <col min="11522" max="11522" width="13.6640625" style="3" customWidth="1"/>
    <col min="11523" max="11523" width="11.33203125" style="3" customWidth="1"/>
    <col min="11524" max="11526" width="9.6640625" style="3" customWidth="1"/>
    <col min="11527" max="11527" width="10.83203125" style="3"/>
    <col min="11528" max="11528" width="9.83203125" style="3" customWidth="1"/>
    <col min="11529" max="11529" width="10.83203125" style="3"/>
    <col min="11530" max="11530" width="17.33203125" style="3" customWidth="1"/>
    <col min="11531" max="11776" width="10.83203125" style="3"/>
    <col min="11777" max="11777" width="13" style="3" customWidth="1"/>
    <col min="11778" max="11778" width="13.6640625" style="3" customWidth="1"/>
    <col min="11779" max="11779" width="11.33203125" style="3" customWidth="1"/>
    <col min="11780" max="11782" width="9.6640625" style="3" customWidth="1"/>
    <col min="11783" max="11783" width="10.83203125" style="3"/>
    <col min="11784" max="11784" width="9.83203125" style="3" customWidth="1"/>
    <col min="11785" max="11785" width="10.83203125" style="3"/>
    <col min="11786" max="11786" width="17.33203125" style="3" customWidth="1"/>
    <col min="11787" max="12032" width="10.83203125" style="3"/>
    <col min="12033" max="12033" width="13" style="3" customWidth="1"/>
    <col min="12034" max="12034" width="13.6640625" style="3" customWidth="1"/>
    <col min="12035" max="12035" width="11.33203125" style="3" customWidth="1"/>
    <col min="12036" max="12038" width="9.6640625" style="3" customWidth="1"/>
    <col min="12039" max="12039" width="10.83203125" style="3"/>
    <col min="12040" max="12040" width="9.83203125" style="3" customWidth="1"/>
    <col min="12041" max="12041" width="10.83203125" style="3"/>
    <col min="12042" max="12042" width="17.33203125" style="3" customWidth="1"/>
    <col min="12043" max="12288" width="10.83203125" style="3"/>
    <col min="12289" max="12289" width="13" style="3" customWidth="1"/>
    <col min="12290" max="12290" width="13.6640625" style="3" customWidth="1"/>
    <col min="12291" max="12291" width="11.33203125" style="3" customWidth="1"/>
    <col min="12292" max="12294" width="9.6640625" style="3" customWidth="1"/>
    <col min="12295" max="12295" width="10.83203125" style="3"/>
    <col min="12296" max="12296" width="9.83203125" style="3" customWidth="1"/>
    <col min="12297" max="12297" width="10.83203125" style="3"/>
    <col min="12298" max="12298" width="17.33203125" style="3" customWidth="1"/>
    <col min="12299" max="12544" width="10.83203125" style="3"/>
    <col min="12545" max="12545" width="13" style="3" customWidth="1"/>
    <col min="12546" max="12546" width="13.6640625" style="3" customWidth="1"/>
    <col min="12547" max="12547" width="11.33203125" style="3" customWidth="1"/>
    <col min="12548" max="12550" width="9.6640625" style="3" customWidth="1"/>
    <col min="12551" max="12551" width="10.83203125" style="3"/>
    <col min="12552" max="12552" width="9.83203125" style="3" customWidth="1"/>
    <col min="12553" max="12553" width="10.83203125" style="3"/>
    <col min="12554" max="12554" width="17.33203125" style="3" customWidth="1"/>
    <col min="12555" max="12800" width="10.83203125" style="3"/>
    <col min="12801" max="12801" width="13" style="3" customWidth="1"/>
    <col min="12802" max="12802" width="13.6640625" style="3" customWidth="1"/>
    <col min="12803" max="12803" width="11.33203125" style="3" customWidth="1"/>
    <col min="12804" max="12806" width="9.6640625" style="3" customWidth="1"/>
    <col min="12807" max="12807" width="10.83203125" style="3"/>
    <col min="12808" max="12808" width="9.83203125" style="3" customWidth="1"/>
    <col min="12809" max="12809" width="10.83203125" style="3"/>
    <col min="12810" max="12810" width="17.33203125" style="3" customWidth="1"/>
    <col min="12811" max="13056" width="10.83203125" style="3"/>
    <col min="13057" max="13057" width="13" style="3" customWidth="1"/>
    <col min="13058" max="13058" width="13.6640625" style="3" customWidth="1"/>
    <col min="13059" max="13059" width="11.33203125" style="3" customWidth="1"/>
    <col min="13060" max="13062" width="9.6640625" style="3" customWidth="1"/>
    <col min="13063" max="13063" width="10.83203125" style="3"/>
    <col min="13064" max="13064" width="9.83203125" style="3" customWidth="1"/>
    <col min="13065" max="13065" width="10.83203125" style="3"/>
    <col min="13066" max="13066" width="17.33203125" style="3" customWidth="1"/>
    <col min="13067" max="13312" width="10.83203125" style="3"/>
    <col min="13313" max="13313" width="13" style="3" customWidth="1"/>
    <col min="13314" max="13314" width="13.6640625" style="3" customWidth="1"/>
    <col min="13315" max="13315" width="11.33203125" style="3" customWidth="1"/>
    <col min="13316" max="13318" width="9.6640625" style="3" customWidth="1"/>
    <col min="13319" max="13319" width="10.83203125" style="3"/>
    <col min="13320" max="13320" width="9.83203125" style="3" customWidth="1"/>
    <col min="13321" max="13321" width="10.83203125" style="3"/>
    <col min="13322" max="13322" width="17.33203125" style="3" customWidth="1"/>
    <col min="13323" max="13568" width="10.83203125" style="3"/>
    <col min="13569" max="13569" width="13" style="3" customWidth="1"/>
    <col min="13570" max="13570" width="13.6640625" style="3" customWidth="1"/>
    <col min="13571" max="13571" width="11.33203125" style="3" customWidth="1"/>
    <col min="13572" max="13574" width="9.6640625" style="3" customWidth="1"/>
    <col min="13575" max="13575" width="10.83203125" style="3"/>
    <col min="13576" max="13576" width="9.83203125" style="3" customWidth="1"/>
    <col min="13577" max="13577" width="10.83203125" style="3"/>
    <col min="13578" max="13578" width="17.33203125" style="3" customWidth="1"/>
    <col min="13579" max="13824" width="10.83203125" style="3"/>
    <col min="13825" max="13825" width="13" style="3" customWidth="1"/>
    <col min="13826" max="13826" width="13.6640625" style="3" customWidth="1"/>
    <col min="13827" max="13827" width="11.33203125" style="3" customWidth="1"/>
    <col min="13828" max="13830" width="9.6640625" style="3" customWidth="1"/>
    <col min="13831" max="13831" width="10.83203125" style="3"/>
    <col min="13832" max="13832" width="9.83203125" style="3" customWidth="1"/>
    <col min="13833" max="13833" width="10.83203125" style="3"/>
    <col min="13834" max="13834" width="17.33203125" style="3" customWidth="1"/>
    <col min="13835" max="14080" width="10.83203125" style="3"/>
    <col min="14081" max="14081" width="13" style="3" customWidth="1"/>
    <col min="14082" max="14082" width="13.6640625" style="3" customWidth="1"/>
    <col min="14083" max="14083" width="11.33203125" style="3" customWidth="1"/>
    <col min="14084" max="14086" width="9.6640625" style="3" customWidth="1"/>
    <col min="14087" max="14087" width="10.83203125" style="3"/>
    <col min="14088" max="14088" width="9.83203125" style="3" customWidth="1"/>
    <col min="14089" max="14089" width="10.83203125" style="3"/>
    <col min="14090" max="14090" width="17.33203125" style="3" customWidth="1"/>
    <col min="14091" max="14336" width="10.83203125" style="3"/>
    <col min="14337" max="14337" width="13" style="3" customWidth="1"/>
    <col min="14338" max="14338" width="13.6640625" style="3" customWidth="1"/>
    <col min="14339" max="14339" width="11.33203125" style="3" customWidth="1"/>
    <col min="14340" max="14342" width="9.6640625" style="3" customWidth="1"/>
    <col min="14343" max="14343" width="10.83203125" style="3"/>
    <col min="14344" max="14344" width="9.83203125" style="3" customWidth="1"/>
    <col min="14345" max="14345" width="10.83203125" style="3"/>
    <col min="14346" max="14346" width="17.33203125" style="3" customWidth="1"/>
    <col min="14347" max="14592" width="10.83203125" style="3"/>
    <col min="14593" max="14593" width="13" style="3" customWidth="1"/>
    <col min="14594" max="14594" width="13.6640625" style="3" customWidth="1"/>
    <col min="14595" max="14595" width="11.33203125" style="3" customWidth="1"/>
    <col min="14596" max="14598" width="9.6640625" style="3" customWidth="1"/>
    <col min="14599" max="14599" width="10.83203125" style="3"/>
    <col min="14600" max="14600" width="9.83203125" style="3" customWidth="1"/>
    <col min="14601" max="14601" width="10.83203125" style="3"/>
    <col min="14602" max="14602" width="17.33203125" style="3" customWidth="1"/>
    <col min="14603" max="14848" width="10.83203125" style="3"/>
    <col min="14849" max="14849" width="13" style="3" customWidth="1"/>
    <col min="14850" max="14850" width="13.6640625" style="3" customWidth="1"/>
    <col min="14851" max="14851" width="11.33203125" style="3" customWidth="1"/>
    <col min="14852" max="14854" width="9.6640625" style="3" customWidth="1"/>
    <col min="14855" max="14855" width="10.83203125" style="3"/>
    <col min="14856" max="14856" width="9.83203125" style="3" customWidth="1"/>
    <col min="14857" max="14857" width="10.83203125" style="3"/>
    <col min="14858" max="14858" width="17.33203125" style="3" customWidth="1"/>
    <col min="14859" max="15104" width="10.83203125" style="3"/>
    <col min="15105" max="15105" width="13" style="3" customWidth="1"/>
    <col min="15106" max="15106" width="13.6640625" style="3" customWidth="1"/>
    <col min="15107" max="15107" width="11.33203125" style="3" customWidth="1"/>
    <col min="15108" max="15110" width="9.6640625" style="3" customWidth="1"/>
    <col min="15111" max="15111" width="10.83203125" style="3"/>
    <col min="15112" max="15112" width="9.83203125" style="3" customWidth="1"/>
    <col min="15113" max="15113" width="10.83203125" style="3"/>
    <col min="15114" max="15114" width="17.33203125" style="3" customWidth="1"/>
    <col min="15115" max="15360" width="10.83203125" style="3"/>
    <col min="15361" max="15361" width="13" style="3" customWidth="1"/>
    <col min="15362" max="15362" width="13.6640625" style="3" customWidth="1"/>
    <col min="15363" max="15363" width="11.33203125" style="3" customWidth="1"/>
    <col min="15364" max="15366" width="9.6640625" style="3" customWidth="1"/>
    <col min="15367" max="15367" width="10.83203125" style="3"/>
    <col min="15368" max="15368" width="9.83203125" style="3" customWidth="1"/>
    <col min="15369" max="15369" width="10.83203125" style="3"/>
    <col min="15370" max="15370" width="17.33203125" style="3" customWidth="1"/>
    <col min="15371" max="15616" width="10.83203125" style="3"/>
    <col min="15617" max="15617" width="13" style="3" customWidth="1"/>
    <col min="15618" max="15618" width="13.6640625" style="3" customWidth="1"/>
    <col min="15619" max="15619" width="11.33203125" style="3" customWidth="1"/>
    <col min="15620" max="15622" width="9.6640625" style="3" customWidth="1"/>
    <col min="15623" max="15623" width="10.83203125" style="3"/>
    <col min="15624" max="15624" width="9.83203125" style="3" customWidth="1"/>
    <col min="15625" max="15625" width="10.83203125" style="3"/>
    <col min="15626" max="15626" width="17.33203125" style="3" customWidth="1"/>
    <col min="15627" max="15872" width="10.83203125" style="3"/>
    <col min="15873" max="15873" width="13" style="3" customWidth="1"/>
    <col min="15874" max="15874" width="13.6640625" style="3" customWidth="1"/>
    <col min="15875" max="15875" width="11.33203125" style="3" customWidth="1"/>
    <col min="15876" max="15878" width="9.6640625" style="3" customWidth="1"/>
    <col min="15879" max="15879" width="10.83203125" style="3"/>
    <col min="15880" max="15880" width="9.83203125" style="3" customWidth="1"/>
    <col min="15881" max="15881" width="10.83203125" style="3"/>
    <col min="15882" max="15882" width="17.33203125" style="3" customWidth="1"/>
    <col min="15883" max="16128" width="10.83203125" style="3"/>
    <col min="16129" max="16129" width="13" style="3" customWidth="1"/>
    <col min="16130" max="16130" width="13.6640625" style="3" customWidth="1"/>
    <col min="16131" max="16131" width="11.33203125" style="3" customWidth="1"/>
    <col min="16132" max="16134" width="9.6640625" style="3" customWidth="1"/>
    <col min="16135" max="16135" width="10.83203125" style="3"/>
    <col min="16136" max="16136" width="9.83203125" style="3" customWidth="1"/>
    <col min="16137" max="16137" width="10.83203125" style="3"/>
    <col min="16138" max="16138" width="17.33203125" style="3" customWidth="1"/>
    <col min="16139" max="16384" width="10.83203125" style="3"/>
  </cols>
  <sheetData>
    <row r="1" spans="1:8" s="1" customFormat="1" ht="16.5" customHeight="1" x14ac:dyDescent="0.2">
      <c r="A1" s="149" t="s">
        <v>75</v>
      </c>
      <c r="B1" s="149"/>
      <c r="C1" s="149"/>
      <c r="D1" s="149"/>
      <c r="E1" s="149"/>
      <c r="F1" s="149"/>
      <c r="G1" s="149"/>
      <c r="H1" s="149"/>
    </row>
    <row r="2" spans="1:8" s="5" customFormat="1" ht="27" customHeight="1" x14ac:dyDescent="0.2">
      <c r="A2" s="4" t="s">
        <v>0</v>
      </c>
      <c r="B2" s="150" t="s">
        <v>47</v>
      </c>
      <c r="C2" s="151"/>
      <c r="D2" s="151"/>
      <c r="E2" s="151"/>
      <c r="F2" s="151"/>
      <c r="G2" s="151"/>
      <c r="H2" s="151"/>
    </row>
    <row r="3" spans="1:8" x14ac:dyDescent="0.15">
      <c r="A3" s="6" t="s">
        <v>1</v>
      </c>
      <c r="B3" s="2"/>
      <c r="C3" s="7">
        <v>43101</v>
      </c>
      <c r="D3" s="7">
        <v>43465</v>
      </c>
      <c r="E3" s="2"/>
      <c r="F3" s="2"/>
      <c r="G3" s="2"/>
      <c r="H3" s="2"/>
    </row>
    <row r="4" spans="1:8" x14ac:dyDescent="0.15">
      <c r="A4" s="2"/>
      <c r="B4" s="2"/>
      <c r="C4" s="2"/>
      <c r="D4" s="2"/>
      <c r="E4" s="2"/>
      <c r="F4" s="2"/>
      <c r="G4" s="2"/>
      <c r="H4" s="2"/>
    </row>
    <row r="5" spans="1:8" x14ac:dyDescent="0.15">
      <c r="A5" s="8" t="s">
        <v>2</v>
      </c>
      <c r="B5" s="9">
        <v>2</v>
      </c>
      <c r="C5" s="2" t="s">
        <v>26</v>
      </c>
      <c r="D5" s="2"/>
      <c r="E5" s="2"/>
      <c r="F5" s="10"/>
      <c r="G5" s="2" t="s">
        <v>39</v>
      </c>
      <c r="H5" s="2"/>
    </row>
    <row r="6" spans="1:8" x14ac:dyDescent="0.15">
      <c r="A6" s="2"/>
      <c r="B6" s="2"/>
      <c r="C6" s="2" t="s">
        <v>3</v>
      </c>
      <c r="D6" s="9">
        <v>250</v>
      </c>
      <c r="E6" s="11"/>
      <c r="F6" s="11"/>
      <c r="G6" s="2" t="s">
        <v>3</v>
      </c>
      <c r="H6" s="12">
        <f>B5*D6*C8</f>
        <v>500</v>
      </c>
    </row>
    <row r="7" spans="1:8" x14ac:dyDescent="0.15">
      <c r="A7" s="2"/>
      <c r="B7" s="2"/>
      <c r="C7" s="2"/>
      <c r="D7" s="2"/>
      <c r="E7" s="2"/>
      <c r="F7" s="2"/>
      <c r="G7" s="2"/>
      <c r="H7" s="2"/>
    </row>
    <row r="8" spans="1:8" x14ac:dyDescent="0.15">
      <c r="A8" s="2" t="s">
        <v>4</v>
      </c>
      <c r="B8" s="13"/>
      <c r="C8" s="14">
        <v>1</v>
      </c>
      <c r="D8" s="10"/>
      <c r="E8" s="2"/>
      <c r="F8" s="2"/>
      <c r="G8" s="15"/>
      <c r="H8" s="15"/>
    </row>
    <row r="9" spans="1:8" x14ac:dyDescent="0.15">
      <c r="A9" s="2"/>
      <c r="B9" s="2"/>
      <c r="C9" s="2"/>
      <c r="D9" s="2"/>
      <c r="E9" s="2"/>
      <c r="F9" s="2"/>
      <c r="G9" s="2"/>
      <c r="H9" s="16"/>
    </row>
    <row r="10" spans="1:8" x14ac:dyDescent="0.15">
      <c r="A10" s="2"/>
      <c r="B10" s="2"/>
      <c r="C10" s="2" t="s">
        <v>5</v>
      </c>
      <c r="D10" s="2"/>
      <c r="E10" s="2" t="s">
        <v>6</v>
      </c>
      <c r="F10" s="2"/>
      <c r="G10" s="2"/>
      <c r="H10" s="2"/>
    </row>
    <row r="11" spans="1:8" x14ac:dyDescent="0.15">
      <c r="A11" s="17" t="s">
        <v>7</v>
      </c>
      <c r="B11" s="17"/>
      <c r="C11" s="18"/>
      <c r="D11" s="19" t="s">
        <v>8</v>
      </c>
      <c r="E11" s="18"/>
      <c r="F11" s="20" t="s">
        <v>8</v>
      </c>
      <c r="G11" s="21" t="s">
        <v>9</v>
      </c>
      <c r="H11" s="22"/>
    </row>
    <row r="12" spans="1:8" x14ac:dyDescent="0.15">
      <c r="A12" s="17"/>
      <c r="B12" s="17"/>
      <c r="C12" s="23" t="s">
        <v>10</v>
      </c>
      <c r="D12" s="24" t="s">
        <v>10</v>
      </c>
      <c r="E12" s="23" t="s">
        <v>10</v>
      </c>
      <c r="F12" s="25" t="s">
        <v>10</v>
      </c>
      <c r="G12" s="26"/>
      <c r="H12" s="27"/>
    </row>
    <row r="13" spans="1:8" x14ac:dyDescent="0.15">
      <c r="A13" s="17"/>
      <c r="B13" s="17"/>
      <c r="C13" s="28">
        <v>7</v>
      </c>
      <c r="D13" s="29">
        <v>8</v>
      </c>
      <c r="E13" s="30"/>
      <c r="F13" s="31"/>
      <c r="G13" s="32"/>
      <c r="H13" s="31"/>
    </row>
    <row r="14" spans="1:8" x14ac:dyDescent="0.15">
      <c r="A14" s="33"/>
      <c r="B14" s="33"/>
      <c r="C14" s="33"/>
      <c r="D14" s="33"/>
      <c r="E14" s="33"/>
      <c r="F14" s="33"/>
      <c r="G14" s="33"/>
      <c r="H14" s="33"/>
    </row>
    <row r="15" spans="1:8" x14ac:dyDescent="0.15">
      <c r="A15" s="190" t="s">
        <v>94</v>
      </c>
      <c r="B15" s="191"/>
      <c r="C15" s="147"/>
      <c r="D15" s="148"/>
      <c r="E15" s="39"/>
      <c r="F15" s="39"/>
      <c r="G15" s="162"/>
      <c r="H15" s="163"/>
    </row>
    <row r="16" spans="1:8" ht="15" customHeight="1" x14ac:dyDescent="0.15">
      <c r="A16" s="152" t="s">
        <v>27</v>
      </c>
      <c r="B16" s="153"/>
      <c r="C16" s="145">
        <f>((3000*13)* (1+B44))/6</f>
        <v>7895.03</v>
      </c>
      <c r="D16" s="146"/>
      <c r="E16" s="146"/>
      <c r="F16" s="146"/>
      <c r="G16" s="154" t="s">
        <v>36</v>
      </c>
      <c r="H16" s="155"/>
    </row>
    <row r="17" spans="1:8" x14ac:dyDescent="0.15">
      <c r="A17" s="156" t="s">
        <v>56</v>
      </c>
      <c r="B17" s="157"/>
      <c r="C17" s="97">
        <f>((3000*13)* (1+B44))/30</f>
        <v>1579.0060000000001</v>
      </c>
      <c r="D17" s="64"/>
      <c r="E17" s="64"/>
      <c r="F17" s="64"/>
      <c r="G17" s="158" t="s">
        <v>91</v>
      </c>
      <c r="H17" s="159"/>
    </row>
    <row r="18" spans="1:8" ht="15.75" customHeight="1" x14ac:dyDescent="0.15">
      <c r="A18" s="156" t="s">
        <v>58</v>
      </c>
      <c r="B18" s="157"/>
      <c r="C18" s="97">
        <f>((3000*13)* (1+B44))/60</f>
        <v>789.50300000000004</v>
      </c>
      <c r="D18" s="64"/>
      <c r="E18" s="64"/>
      <c r="F18" s="64"/>
      <c r="G18" s="158" t="s">
        <v>92</v>
      </c>
      <c r="H18" s="159"/>
    </row>
    <row r="19" spans="1:8" ht="15.75" customHeight="1" thickBot="1" x14ac:dyDescent="0.2">
      <c r="A19" s="164" t="s">
        <v>57</v>
      </c>
      <c r="B19" s="165"/>
      <c r="C19" s="143">
        <f>((3000*13)* (1+B44))/30</f>
        <v>1579.0060000000001</v>
      </c>
      <c r="D19" s="144"/>
      <c r="E19" s="68"/>
      <c r="F19" s="68"/>
      <c r="G19" s="166" t="s">
        <v>91</v>
      </c>
      <c r="H19" s="167"/>
    </row>
    <row r="20" spans="1:8" ht="15.75" customHeight="1" thickBot="1" x14ac:dyDescent="0.2">
      <c r="A20" s="168" t="s">
        <v>95</v>
      </c>
      <c r="B20" s="169"/>
      <c r="C20" s="36">
        <f>C18+C16</f>
        <v>8684.5329999999994</v>
      </c>
      <c r="D20" s="37">
        <f>C20/H6</f>
        <v>17.369066</v>
      </c>
      <c r="E20" s="66"/>
      <c r="F20" s="67"/>
      <c r="G20" s="95"/>
      <c r="H20" s="96"/>
    </row>
    <row r="21" spans="1:8" x14ac:dyDescent="0.15">
      <c r="A21" s="40" t="s">
        <v>11</v>
      </c>
      <c r="B21" s="41"/>
      <c r="C21" s="42"/>
      <c r="D21" s="43"/>
      <c r="E21" s="38"/>
      <c r="F21" s="39"/>
      <c r="G21" s="69"/>
      <c r="H21" s="62"/>
    </row>
    <row r="22" spans="1:8" x14ac:dyDescent="0.15">
      <c r="A22" s="44" t="s">
        <v>12</v>
      </c>
      <c r="B22" s="45"/>
      <c r="C22" s="46">
        <f>SUM(D22*H6)</f>
        <v>1115</v>
      </c>
      <c r="D22" s="47">
        <v>2.23</v>
      </c>
      <c r="E22" s="38"/>
      <c r="F22" s="39"/>
      <c r="G22" s="69" t="s">
        <v>37</v>
      </c>
      <c r="H22" s="62"/>
    </row>
    <row r="23" spans="1:8" x14ac:dyDescent="0.15">
      <c r="A23" s="44" t="s">
        <v>13</v>
      </c>
      <c r="B23" s="45"/>
      <c r="C23" s="46">
        <f>D23*H6</f>
        <v>40</v>
      </c>
      <c r="D23" s="47">
        <v>0.08</v>
      </c>
      <c r="E23" s="38"/>
      <c r="F23" s="39"/>
      <c r="G23" s="69" t="s">
        <v>37</v>
      </c>
      <c r="H23" s="62"/>
    </row>
    <row r="24" spans="1:8" x14ac:dyDescent="0.15">
      <c r="A24" s="44" t="s">
        <v>14</v>
      </c>
      <c r="B24" s="45"/>
      <c r="C24" s="46">
        <f>D24*H6</f>
        <v>1335</v>
      </c>
      <c r="D24" s="47">
        <v>2.67</v>
      </c>
      <c r="E24" s="38"/>
      <c r="F24" s="39"/>
      <c r="G24" s="69" t="s">
        <v>37</v>
      </c>
      <c r="H24" s="62"/>
    </row>
    <row r="25" spans="1:8" x14ac:dyDescent="0.15">
      <c r="A25" s="44" t="s">
        <v>15</v>
      </c>
      <c r="B25" s="45"/>
      <c r="C25" s="46">
        <f>204.52*B5</f>
        <v>409.04</v>
      </c>
      <c r="D25" s="47">
        <f>C25/H6</f>
        <v>0.81808000000000003</v>
      </c>
      <c r="E25" s="38"/>
      <c r="F25" s="39"/>
      <c r="G25" s="69" t="s">
        <v>37</v>
      </c>
      <c r="H25" s="62"/>
    </row>
    <row r="26" spans="1:8" x14ac:dyDescent="0.15">
      <c r="A26" s="44" t="s">
        <v>16</v>
      </c>
      <c r="B26" s="45"/>
      <c r="C26" s="46">
        <f>D26*H6</f>
        <v>530</v>
      </c>
      <c r="D26" s="48">
        <v>1.06</v>
      </c>
      <c r="E26" s="38"/>
      <c r="F26" s="39"/>
      <c r="G26" s="69" t="s">
        <v>37</v>
      </c>
      <c r="H26" s="62"/>
    </row>
    <row r="27" spans="1:8" x14ac:dyDescent="0.15">
      <c r="A27" s="44" t="s">
        <v>17</v>
      </c>
      <c r="B27" s="45"/>
      <c r="C27" s="46">
        <f>D27*H6</f>
        <v>295</v>
      </c>
      <c r="D27" s="47">
        <v>0.59</v>
      </c>
      <c r="E27" s="38"/>
      <c r="F27" s="39"/>
      <c r="G27" s="69" t="s">
        <v>37</v>
      </c>
      <c r="H27" s="62"/>
    </row>
    <row r="28" spans="1:8" ht="14" thickBot="1" x14ac:dyDescent="0.2">
      <c r="A28" s="21" t="s">
        <v>18</v>
      </c>
      <c r="B28" s="22"/>
      <c r="C28" s="49">
        <f>D28*H6</f>
        <v>215</v>
      </c>
      <c r="D28" s="50">
        <v>0.43</v>
      </c>
      <c r="E28" s="38"/>
      <c r="F28" s="39"/>
      <c r="G28" s="69" t="s">
        <v>37</v>
      </c>
      <c r="H28" s="62"/>
    </row>
    <row r="29" spans="1:8" ht="14" thickBot="1" x14ac:dyDescent="0.2">
      <c r="A29" s="34" t="s">
        <v>19</v>
      </c>
      <c r="B29" s="35"/>
      <c r="C29" s="51">
        <f>SUM(C22:C28)</f>
        <v>3939.04</v>
      </c>
      <c r="D29" s="37">
        <f>SUM(D22:D28)</f>
        <v>7.8780800000000006</v>
      </c>
      <c r="E29" s="38"/>
      <c r="F29" s="39"/>
      <c r="G29" s="69"/>
      <c r="H29" s="62"/>
    </row>
    <row r="30" spans="1:8" x14ac:dyDescent="0.15">
      <c r="A30" s="40" t="s">
        <v>20</v>
      </c>
      <c r="B30" s="31"/>
      <c r="C30" s="52"/>
      <c r="D30" s="53"/>
      <c r="E30" s="54"/>
      <c r="F30" s="55"/>
      <c r="G30" s="70"/>
      <c r="H30" s="71"/>
    </row>
    <row r="31" spans="1:8" x14ac:dyDescent="0.15">
      <c r="A31" s="44" t="s">
        <v>21</v>
      </c>
      <c r="B31" s="45"/>
      <c r="C31" s="46">
        <f>370*B5</f>
        <v>740</v>
      </c>
      <c r="D31" s="47">
        <f>C31/H6</f>
        <v>1.48</v>
      </c>
      <c r="E31" s="38"/>
      <c r="F31" s="39"/>
      <c r="G31" s="69" t="s">
        <v>38</v>
      </c>
      <c r="H31" s="62"/>
    </row>
    <row r="32" spans="1:8" x14ac:dyDescent="0.15">
      <c r="A32" s="44" t="s">
        <v>22</v>
      </c>
      <c r="B32" s="45"/>
      <c r="C32" s="56">
        <f>D32*H6</f>
        <v>830</v>
      </c>
      <c r="D32" s="47">
        <v>1.66</v>
      </c>
      <c r="E32" s="38"/>
      <c r="F32" s="39"/>
      <c r="G32" s="69" t="s">
        <v>38</v>
      </c>
      <c r="H32" s="62"/>
    </row>
    <row r="33" spans="1:10" ht="14" thickBot="1" x14ac:dyDescent="0.2">
      <c r="A33" s="21" t="s">
        <v>23</v>
      </c>
      <c r="B33" s="22"/>
      <c r="C33" s="57">
        <f>SUM(17436*1.5%)*B5</f>
        <v>523.07999999999993</v>
      </c>
      <c r="D33" s="47">
        <v>0.63</v>
      </c>
      <c r="E33" s="38"/>
      <c r="F33" s="39"/>
      <c r="G33" s="69" t="s">
        <v>38</v>
      </c>
      <c r="H33" s="62"/>
    </row>
    <row r="34" spans="1:10" ht="14" thickBot="1" x14ac:dyDescent="0.2">
      <c r="A34" s="34" t="s">
        <v>24</v>
      </c>
      <c r="B34" s="35"/>
      <c r="C34" s="36">
        <f>SUM(C31:C33)</f>
        <v>2093.08</v>
      </c>
      <c r="D34" s="37">
        <f>SUM(D31:D33)</f>
        <v>3.7699999999999996</v>
      </c>
      <c r="E34" s="38"/>
      <c r="F34" s="39"/>
      <c r="G34" s="69"/>
      <c r="H34" s="62"/>
    </row>
    <row r="35" spans="1:10" ht="14" thickBot="1" x14ac:dyDescent="0.2">
      <c r="A35" s="34" t="s">
        <v>25</v>
      </c>
      <c r="B35" s="35"/>
      <c r="C35" s="109">
        <f>C34+C29+C20</f>
        <v>14716.652999999998</v>
      </c>
      <c r="D35" s="110">
        <f>D34+D29+D20</f>
        <v>29.017146</v>
      </c>
      <c r="E35" s="38"/>
      <c r="F35" s="39"/>
      <c r="G35" s="69"/>
      <c r="H35" s="62"/>
      <c r="I35" s="58"/>
      <c r="J35" s="58"/>
    </row>
    <row r="36" spans="1:10" ht="14" thickBot="1" x14ac:dyDescent="0.2">
      <c r="A36" s="59"/>
      <c r="B36" s="33"/>
      <c r="C36" s="60"/>
      <c r="D36" s="61"/>
      <c r="E36" s="33"/>
      <c r="F36" s="33"/>
      <c r="G36" s="33"/>
      <c r="H36" s="33"/>
    </row>
    <row r="37" spans="1:10" ht="19.5" customHeight="1" x14ac:dyDescent="0.15">
      <c r="A37" s="80" t="s">
        <v>40</v>
      </c>
      <c r="B37" s="81" t="s">
        <v>28</v>
      </c>
      <c r="C37" s="33"/>
      <c r="D37" s="90" t="s">
        <v>65</v>
      </c>
      <c r="E37" s="91" t="s">
        <v>42</v>
      </c>
      <c r="F37" s="92" t="s">
        <v>43</v>
      </c>
      <c r="G37" s="93" t="s">
        <v>44</v>
      </c>
      <c r="H37" s="33"/>
    </row>
    <row r="38" spans="1:10" x14ac:dyDescent="0.15">
      <c r="A38" s="82" t="s">
        <v>29</v>
      </c>
      <c r="B38" s="83">
        <v>1.9470000000000001E-2</v>
      </c>
      <c r="D38" s="88" t="s">
        <v>41</v>
      </c>
      <c r="E38" s="65">
        <v>1</v>
      </c>
      <c r="F38" s="73">
        <v>400</v>
      </c>
      <c r="G38" s="74">
        <f>F38*E38*12</f>
        <v>4800</v>
      </c>
    </row>
    <row r="39" spans="1:10" x14ac:dyDescent="0.15">
      <c r="A39" s="82" t="s">
        <v>30</v>
      </c>
      <c r="B39" s="83">
        <v>7.2999999999999995E-2</v>
      </c>
      <c r="D39" s="88" t="s">
        <v>41</v>
      </c>
      <c r="E39" s="64">
        <v>1</v>
      </c>
      <c r="F39" s="72">
        <v>300</v>
      </c>
      <c r="G39" s="75">
        <f>F39*E39*12</f>
        <v>3600</v>
      </c>
    </row>
    <row r="40" spans="1:10" ht="14" thickBot="1" x14ac:dyDescent="0.2">
      <c r="A40" s="82" t="s">
        <v>31</v>
      </c>
      <c r="B40" s="83">
        <v>9.35E-2</v>
      </c>
      <c r="D40" s="89" t="s">
        <v>45</v>
      </c>
      <c r="E40" s="76">
        <f>SUM(E38:E39)</f>
        <v>2</v>
      </c>
      <c r="F40" s="142">
        <f>SUM(F38:F39)</f>
        <v>700</v>
      </c>
      <c r="G40" s="94">
        <f>G39+G38</f>
        <v>8400</v>
      </c>
      <c r="H40" s="77">
        <f>C35-G40</f>
        <v>6316.6529999999984</v>
      </c>
    </row>
    <row r="41" spans="1:10" ht="14" thickBot="1" x14ac:dyDescent="0.2">
      <c r="A41" s="82" t="s">
        <v>32</v>
      </c>
      <c r="B41" s="83">
        <v>1.2749999999999999E-2</v>
      </c>
      <c r="G41" s="79"/>
      <c r="H41" s="63"/>
    </row>
    <row r="42" spans="1:10" ht="15.75" customHeight="1" thickBot="1" x14ac:dyDescent="0.2">
      <c r="A42" s="82" t="s">
        <v>33</v>
      </c>
      <c r="B42" s="83">
        <v>1.4999999999999999E-2</v>
      </c>
      <c r="D42" s="170" t="s">
        <v>48</v>
      </c>
      <c r="E42" s="171"/>
      <c r="F42" s="172"/>
      <c r="G42" s="108">
        <f>D29*H6</f>
        <v>3939.0400000000004</v>
      </c>
      <c r="H42" s="77">
        <f>H40-G42</f>
        <v>2377.612999999998</v>
      </c>
    </row>
    <row r="43" spans="1:10" ht="14" thickBot="1" x14ac:dyDescent="0.2">
      <c r="A43" s="84" t="s">
        <v>34</v>
      </c>
      <c r="B43" s="85">
        <v>8.9999999999999998E-4</v>
      </c>
      <c r="D43" s="3" t="s">
        <v>50</v>
      </c>
    </row>
    <row r="44" spans="1:10" ht="14" thickBot="1" x14ac:dyDescent="0.2">
      <c r="A44" s="86" t="s">
        <v>35</v>
      </c>
      <c r="B44" s="87">
        <v>0.21462000000000003</v>
      </c>
      <c r="D44" s="3" t="s">
        <v>46</v>
      </c>
    </row>
    <row r="46" spans="1:10" ht="6" customHeight="1" thickBot="1" x14ac:dyDescent="0.2"/>
    <row r="47" spans="1:10" ht="14" thickBot="1" x14ac:dyDescent="0.2">
      <c r="A47" s="184" t="s">
        <v>49</v>
      </c>
      <c r="B47" s="185"/>
      <c r="C47" s="185"/>
      <c r="D47" s="185"/>
      <c r="E47" s="185"/>
      <c r="F47" s="185"/>
      <c r="G47" s="186"/>
      <c r="H47" s="187"/>
    </row>
    <row r="48" spans="1:10" ht="9" customHeight="1" thickBot="1" x14ac:dyDescent="0.2">
      <c r="A48" s="103"/>
      <c r="B48" s="104"/>
      <c r="C48" s="104"/>
      <c r="D48" s="104"/>
      <c r="E48" s="104"/>
      <c r="F48" s="104"/>
      <c r="G48" s="105"/>
      <c r="H48" s="117"/>
    </row>
    <row r="49" spans="1:8" x14ac:dyDescent="0.15">
      <c r="A49" s="100" t="s">
        <v>51</v>
      </c>
      <c r="B49" s="101" t="s">
        <v>42</v>
      </c>
      <c r="C49" s="101" t="s">
        <v>52</v>
      </c>
      <c r="D49" s="101" t="s">
        <v>53</v>
      </c>
      <c r="E49" s="101"/>
      <c r="F49" s="118"/>
      <c r="G49" s="118"/>
      <c r="H49" s="119"/>
    </row>
    <row r="50" spans="1:8" ht="15.75" customHeight="1" thickBot="1" x14ac:dyDescent="0.2">
      <c r="A50" s="106">
        <f>D50*C50*B50</f>
        <v>15620.4</v>
      </c>
      <c r="B50" s="98">
        <v>1</v>
      </c>
      <c r="C50" s="99">
        <v>43.39</v>
      </c>
      <c r="D50" s="188">
        <v>360</v>
      </c>
      <c r="E50" s="189"/>
      <c r="F50" s="118"/>
      <c r="G50" s="118"/>
      <c r="H50" s="119"/>
    </row>
    <row r="51" spans="1:8" ht="9.75" customHeight="1" thickBot="1" x14ac:dyDescent="0.2">
      <c r="A51" s="120"/>
      <c r="B51" s="118"/>
      <c r="C51" s="118"/>
      <c r="D51" s="118"/>
      <c r="E51" s="118"/>
      <c r="F51" s="118"/>
      <c r="G51" s="118"/>
      <c r="H51" s="119"/>
    </row>
    <row r="52" spans="1:8" x14ac:dyDescent="0.15">
      <c r="A52" s="111" t="s">
        <v>54</v>
      </c>
      <c r="B52" s="112"/>
      <c r="C52" s="113">
        <f>C53+C54+C55+C56</f>
        <v>15969.52</v>
      </c>
      <c r="D52" s="118"/>
      <c r="E52" s="118" t="s">
        <v>62</v>
      </c>
      <c r="F52" s="118"/>
      <c r="G52" s="118"/>
      <c r="H52" s="119"/>
    </row>
    <row r="53" spans="1:8" x14ac:dyDescent="0.15">
      <c r="A53" s="82" t="s">
        <v>59</v>
      </c>
      <c r="B53" s="107"/>
      <c r="C53" s="114">
        <v>2000</v>
      </c>
      <c r="D53" s="118"/>
      <c r="E53" s="118" t="s">
        <v>63</v>
      </c>
      <c r="F53" s="118"/>
      <c r="G53" s="118"/>
      <c r="H53" s="119"/>
    </row>
    <row r="54" spans="1:8" x14ac:dyDescent="0.15">
      <c r="A54" s="82" t="s">
        <v>48</v>
      </c>
      <c r="B54" s="107"/>
      <c r="C54" s="114">
        <f>D29*D6*B50</f>
        <v>1969.5200000000002</v>
      </c>
      <c r="D54" s="118"/>
      <c r="E54" s="118" t="s">
        <v>86</v>
      </c>
      <c r="F54" s="118"/>
      <c r="G54" s="118"/>
      <c r="H54" s="119"/>
    </row>
    <row r="55" spans="1:8" x14ac:dyDescent="0.15">
      <c r="A55" s="124" t="s">
        <v>60</v>
      </c>
      <c r="B55" s="125"/>
      <c r="C55" s="126">
        <f>15*200</f>
        <v>3000</v>
      </c>
      <c r="D55" s="118"/>
      <c r="E55" s="118" t="s">
        <v>64</v>
      </c>
      <c r="F55" s="118"/>
      <c r="G55" s="118"/>
      <c r="H55" s="119"/>
    </row>
    <row r="56" spans="1:8" ht="14" thickBot="1" x14ac:dyDescent="0.2">
      <c r="A56" s="115" t="s">
        <v>81</v>
      </c>
      <c r="B56" s="102"/>
      <c r="C56" s="116">
        <v>9000</v>
      </c>
      <c r="D56" s="118"/>
      <c r="E56" s="118"/>
      <c r="F56" s="118"/>
      <c r="G56" s="118"/>
      <c r="H56" s="119"/>
    </row>
    <row r="57" spans="1:8" ht="14" thickBot="1" x14ac:dyDescent="0.2">
      <c r="A57" s="121"/>
      <c r="B57" s="122"/>
      <c r="C57" s="122"/>
      <c r="D57" s="122"/>
      <c r="E57" s="122"/>
      <c r="F57" s="122"/>
      <c r="G57" s="122"/>
      <c r="H57" s="123"/>
    </row>
    <row r="58" spans="1:8" s="78" customFormat="1" ht="14" thickBot="1" x14ac:dyDescent="0.2">
      <c r="A58" s="127"/>
      <c r="B58" s="127"/>
      <c r="C58" s="127"/>
      <c r="D58" s="127"/>
      <c r="E58" s="127"/>
      <c r="F58" s="127"/>
      <c r="G58" s="127"/>
      <c r="H58" s="127"/>
    </row>
    <row r="59" spans="1:8" x14ac:dyDescent="0.15">
      <c r="A59" s="129"/>
      <c r="B59" s="173" t="s">
        <v>68</v>
      </c>
      <c r="C59" s="173"/>
      <c r="D59" s="173" t="s">
        <v>67</v>
      </c>
      <c r="E59" s="173"/>
      <c r="F59" s="130" t="s">
        <v>70</v>
      </c>
      <c r="G59" s="173" t="s">
        <v>71</v>
      </c>
      <c r="H59" s="174"/>
    </row>
    <row r="60" spans="1:8" x14ac:dyDescent="0.15">
      <c r="A60" s="131" t="s">
        <v>66</v>
      </c>
      <c r="B60" s="175">
        <f>C35</f>
        <v>14716.652999999998</v>
      </c>
      <c r="C60" s="175"/>
      <c r="D60" s="176">
        <f>G40+G42</f>
        <v>12339.04</v>
      </c>
      <c r="E60" s="177"/>
      <c r="F60" s="128" t="s">
        <v>69</v>
      </c>
      <c r="G60" s="128" t="s">
        <v>72</v>
      </c>
      <c r="H60" s="132"/>
    </row>
    <row r="61" spans="1:8" ht="16" customHeight="1" thickBot="1" x14ac:dyDescent="0.2">
      <c r="A61" s="133" t="s">
        <v>73</v>
      </c>
      <c r="B61" s="181">
        <f>A50</f>
        <v>15620.4</v>
      </c>
      <c r="C61" s="182"/>
      <c r="D61" s="183">
        <f>C52</f>
        <v>15969.52</v>
      </c>
      <c r="E61" s="182"/>
      <c r="F61" s="134" t="s">
        <v>69</v>
      </c>
      <c r="G61" s="193" t="s">
        <v>55</v>
      </c>
      <c r="H61" s="194"/>
    </row>
    <row r="62" spans="1:8" x14ac:dyDescent="0.15">
      <c r="A62" s="192" t="s">
        <v>96</v>
      </c>
      <c r="B62" s="137">
        <f>C56/12</f>
        <v>750</v>
      </c>
      <c r="C62" s="136" t="s">
        <v>82</v>
      </c>
      <c r="D62" s="136"/>
    </row>
  </sheetData>
  <mergeCells count="24">
    <mergeCell ref="G59:H59"/>
    <mergeCell ref="B61:C61"/>
    <mergeCell ref="D61:E61"/>
    <mergeCell ref="A18:B18"/>
    <mergeCell ref="A19:B19"/>
    <mergeCell ref="A20:B20"/>
    <mergeCell ref="G61:H61"/>
    <mergeCell ref="D50:E50"/>
    <mergeCell ref="B60:C60"/>
    <mergeCell ref="B59:C59"/>
    <mergeCell ref="D59:E59"/>
    <mergeCell ref="D60:E60"/>
    <mergeCell ref="A1:H1"/>
    <mergeCell ref="B2:H2"/>
    <mergeCell ref="D42:F42"/>
    <mergeCell ref="A47:H47"/>
    <mergeCell ref="G16:H16"/>
    <mergeCell ref="G17:H17"/>
    <mergeCell ref="G18:H18"/>
    <mergeCell ref="A16:B16"/>
    <mergeCell ref="A17:B17"/>
    <mergeCell ref="A15:B15"/>
    <mergeCell ref="G15:H15"/>
    <mergeCell ref="G19:H1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Kostenblatt_Lobtec</vt:lpstr>
      <vt:lpstr>Kostenblatt_Inclusio</vt:lpstr>
      <vt:lpstr>Kostenblatt_Decolor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Bartholomaeus, Mario</dc:creator>
  <cp:lastModifiedBy>Microsoft Office-Anwender</cp:lastModifiedBy>
  <dcterms:created xsi:type="dcterms:W3CDTF">2017-05-23T11:35:21Z</dcterms:created>
  <dcterms:modified xsi:type="dcterms:W3CDTF">2017-05-26T08:36:47Z</dcterms:modified>
</cp:coreProperties>
</file>